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SOCIOECONOMICO\3 ESTRUCTURAL\ESTADISTICAS PESCA\Producción Pesquera Andaluza. Año 2025\COMERCIO EXTERIOR 2025\INFORMES\INFORMES ANUALES\"/>
    </mc:Choice>
  </mc:AlternateContent>
  <xr:revisionPtr revIDLastSave="0" documentId="14_{D6BD2505-A087-4F78-A081-D2F493E2C463}" xr6:coauthVersionLast="47" xr6:coauthVersionMax="47" xr10:uidLastSave="{00000000-0000-0000-0000-000000000000}"/>
  <bookViews>
    <workbookView xWindow="-120" yWindow="-120" windowWidth="29040" windowHeight="15720" tabRatio="918" xr2:uid="{9ABE5893-51C5-4570-977C-0D324DA391FB}"/>
  </bookViews>
  <sheets>
    <sheet name="METODOLOGÍA" sheetId="2" r:id="rId1"/>
    <sheet name="CEXT PROD. PESQUEROS ANDALUCIA " sheetId="3" r:id="rId2"/>
    <sheet name="CEXT PROD. PESQUEROS PARTIDAS" sheetId="5" r:id="rId3"/>
    <sheet name="CEXT PROD. PES ORIGEN_DESTINO" sheetId="6" r:id="rId4"/>
    <sheet name="CEX PROD PESQUEROS EXPORTACIÓN" sheetId="7" r:id="rId5"/>
    <sheet name="CEX PROD PESQUEROS IMPORTACIÓN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8" l="1"/>
  <c r="E42" i="8"/>
  <c r="I52" i="8"/>
  <c r="G52" i="8"/>
  <c r="F39" i="8"/>
  <c r="D39" i="8"/>
  <c r="N21" i="8"/>
  <c r="F21" i="8"/>
  <c r="E18" i="8"/>
  <c r="E11" i="8"/>
  <c r="L39" i="7"/>
  <c r="K52" i="7"/>
  <c r="D52" i="7"/>
  <c r="E48" i="7"/>
  <c r="E39" i="7"/>
  <c r="E36" i="7"/>
  <c r="E29" i="7"/>
  <c r="E20" i="7"/>
  <c r="E18" i="7"/>
  <c r="E11" i="7"/>
  <c r="G21" i="7"/>
  <c r="F21" i="7"/>
  <c r="D21" i="7"/>
  <c r="E21" i="7" s="1"/>
  <c r="L21" i="8"/>
  <c r="J21" i="8"/>
  <c r="H21" i="7"/>
  <c r="E22" i="7"/>
  <c r="E16" i="7"/>
  <c r="H83" i="5"/>
  <c r="H83" i="6"/>
  <c r="H72" i="5"/>
  <c r="H72" i="6"/>
  <c r="H76" i="5"/>
  <c r="H76" i="6"/>
  <c r="H87" i="5"/>
  <c r="H87" i="6"/>
  <c r="I83" i="5"/>
  <c r="I83" i="6"/>
  <c r="H39" i="6"/>
  <c r="H28" i="6"/>
  <c r="G28" i="6"/>
  <c r="H38" i="6"/>
  <c r="G38" i="6"/>
  <c r="G39" i="6"/>
  <c r="H29" i="6"/>
  <c r="G29" i="6"/>
  <c r="F64" i="5"/>
  <c r="F54" i="5"/>
  <c r="H137" i="3"/>
  <c r="G137" i="3"/>
  <c r="G107" i="3"/>
  <c r="H107" i="3"/>
  <c r="H97" i="3"/>
  <c r="G97" i="3"/>
  <c r="G87" i="3"/>
  <c r="H87" i="3"/>
  <c r="H158" i="3"/>
  <c r="G158" i="3"/>
  <c r="G148" i="3"/>
  <c r="H148" i="3"/>
  <c r="H138" i="3"/>
  <c r="G138" i="3"/>
  <c r="G128" i="3"/>
  <c r="H128" i="3"/>
  <c r="G118" i="3"/>
  <c r="H118" i="3"/>
  <c r="H108" i="3"/>
  <c r="G108" i="3"/>
  <c r="G98" i="3"/>
  <c r="H98" i="3"/>
  <c r="H88" i="3"/>
  <c r="G88" i="3"/>
  <c r="H69" i="3"/>
  <c r="G70" i="3"/>
  <c r="G73" i="3"/>
  <c r="H73" i="3"/>
  <c r="G58" i="3"/>
  <c r="F58" i="3"/>
  <c r="E58" i="3"/>
  <c r="E57" i="3"/>
  <c r="J23" i="3"/>
  <c r="I23" i="3"/>
  <c r="H23" i="3"/>
  <c r="H24" i="3"/>
  <c r="I24" i="3"/>
  <c r="J24" i="3"/>
  <c r="E24" i="3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61" i="8"/>
  <c r="J61" i="8" s="1"/>
  <c r="I140" i="7"/>
  <c r="J136" i="7"/>
  <c r="J137" i="7" s="1"/>
  <c r="J138" i="7" s="1"/>
  <c r="J139" i="7" s="1"/>
  <c r="I137" i="7"/>
  <c r="I138" i="7"/>
  <c r="I139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60" i="7"/>
  <c r="J60" i="7" s="1"/>
  <c r="M21" i="8"/>
  <c r="H21" i="8"/>
  <c r="E12" i="8"/>
  <c r="G52" i="7"/>
  <c r="F52" i="7"/>
  <c r="F39" i="7"/>
  <c r="E34" i="7"/>
  <c r="E46" i="7"/>
  <c r="F52" i="8"/>
  <c r="E42" i="7"/>
  <c r="E38" i="7"/>
  <c r="E37" i="7"/>
  <c r="L52" i="7"/>
  <c r="H52" i="7"/>
  <c r="E30" i="7"/>
  <c r="H39" i="7"/>
  <c r="D39" i="7"/>
  <c r="I21" i="8"/>
  <c r="G21" i="8"/>
  <c r="D21" i="8"/>
  <c r="K21" i="7"/>
  <c r="E19" i="7"/>
  <c r="E13" i="8"/>
  <c r="E14" i="8"/>
  <c r="E15" i="8"/>
  <c r="E16" i="8"/>
  <c r="E17" i="8"/>
  <c r="E19" i="8"/>
  <c r="E20" i="8"/>
  <c r="E21" i="8"/>
  <c r="K21" i="8"/>
  <c r="E29" i="8"/>
  <c r="E30" i="8"/>
  <c r="E31" i="8"/>
  <c r="E32" i="8"/>
  <c r="E33" i="8"/>
  <c r="E34" i="8"/>
  <c r="E35" i="8"/>
  <c r="E36" i="8"/>
  <c r="E37" i="8"/>
  <c r="E38" i="8"/>
  <c r="E39" i="8"/>
  <c r="G39" i="8"/>
  <c r="H39" i="8"/>
  <c r="I39" i="8"/>
  <c r="J39" i="8"/>
  <c r="K39" i="8"/>
  <c r="L39" i="8"/>
  <c r="M39" i="8"/>
  <c r="N39" i="8"/>
  <c r="E40" i="8"/>
  <c r="E43" i="8"/>
  <c r="E44" i="8"/>
  <c r="E45" i="8"/>
  <c r="E46" i="8"/>
  <c r="E47" i="8"/>
  <c r="E49" i="8"/>
  <c r="E50" i="8"/>
  <c r="E51" i="8"/>
  <c r="D52" i="8"/>
  <c r="E52" i="8" s="1"/>
  <c r="H52" i="8"/>
  <c r="J52" i="8"/>
  <c r="K52" i="8"/>
  <c r="L52" i="8"/>
  <c r="M52" i="8"/>
  <c r="N52" i="8"/>
  <c r="E53" i="8"/>
  <c r="E12" i="7"/>
  <c r="E13" i="7"/>
  <c r="E14" i="7"/>
  <c r="E15" i="7"/>
  <c r="E17" i="7"/>
  <c r="I21" i="7"/>
  <c r="J21" i="7"/>
  <c r="L21" i="7"/>
  <c r="M21" i="7"/>
  <c r="N21" i="7"/>
  <c r="E31" i="7"/>
  <c r="E32" i="7"/>
  <c r="E33" i="7"/>
  <c r="E35" i="7"/>
  <c r="G39" i="7"/>
  <c r="I39" i="7"/>
  <c r="J39" i="7"/>
  <c r="K39" i="7"/>
  <c r="M39" i="7"/>
  <c r="N39" i="7"/>
  <c r="E40" i="7"/>
  <c r="E43" i="7"/>
  <c r="E44" i="7"/>
  <c r="E45" i="7"/>
  <c r="E47" i="7"/>
  <c r="E49" i="7"/>
  <c r="E50" i="7"/>
  <c r="E51" i="7"/>
  <c r="E52" i="7"/>
  <c r="I52" i="7"/>
  <c r="J52" i="7"/>
  <c r="M52" i="7"/>
  <c r="N52" i="7"/>
  <c r="E53" i="7"/>
  <c r="G12" i="6"/>
  <c r="H12" i="6"/>
  <c r="G13" i="6"/>
  <c r="H13" i="6"/>
  <c r="G14" i="6"/>
  <c r="H14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F29" i="6"/>
  <c r="F30" i="6"/>
  <c r="G30" i="6"/>
  <c r="H30" i="6"/>
  <c r="F31" i="6"/>
  <c r="G31" i="6"/>
  <c r="H31" i="6"/>
  <c r="F32" i="6"/>
  <c r="G32" i="6"/>
  <c r="H32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F39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5" i="6"/>
  <c r="I65" i="6"/>
  <c r="I72" i="6"/>
  <c r="H73" i="6"/>
  <c r="I73" i="6"/>
  <c r="H74" i="6"/>
  <c r="I74" i="6"/>
  <c r="H75" i="6"/>
  <c r="I75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4" i="6"/>
  <c r="I84" i="6"/>
  <c r="H85" i="6"/>
  <c r="I85" i="6"/>
  <c r="H86" i="6"/>
  <c r="I86" i="6"/>
  <c r="I87" i="6"/>
  <c r="C26" i="5"/>
  <c r="D26" i="5"/>
  <c r="E26" i="5"/>
  <c r="F26" i="5"/>
  <c r="C37" i="5"/>
  <c r="D37" i="5"/>
  <c r="E37" i="5"/>
  <c r="F37" i="5"/>
  <c r="C38" i="5"/>
  <c r="D38" i="5"/>
  <c r="E38" i="5"/>
  <c r="F38" i="5"/>
  <c r="F45" i="5"/>
  <c r="G45" i="5"/>
  <c r="H45" i="5"/>
  <c r="F46" i="5"/>
  <c r="G46" i="5"/>
  <c r="H46" i="5"/>
  <c r="F47" i="5"/>
  <c r="G47" i="5"/>
  <c r="H47" i="5"/>
  <c r="F48" i="5"/>
  <c r="G48" i="5"/>
  <c r="H48" i="5"/>
  <c r="F49" i="5"/>
  <c r="G49" i="5"/>
  <c r="H49" i="5"/>
  <c r="F50" i="5"/>
  <c r="G50" i="5"/>
  <c r="H50" i="5"/>
  <c r="F51" i="5"/>
  <c r="G51" i="5"/>
  <c r="H51" i="5"/>
  <c r="F52" i="5"/>
  <c r="G52" i="5"/>
  <c r="H52" i="5"/>
  <c r="F53" i="5"/>
  <c r="G53" i="5"/>
  <c r="H53" i="5"/>
  <c r="G54" i="5"/>
  <c r="H54" i="5"/>
  <c r="F55" i="5"/>
  <c r="G55" i="5"/>
  <c r="H55" i="5"/>
  <c r="F56" i="5"/>
  <c r="G56" i="5"/>
  <c r="H56" i="5"/>
  <c r="F57" i="5"/>
  <c r="G57" i="5"/>
  <c r="H57" i="5"/>
  <c r="F58" i="5"/>
  <c r="G58" i="5"/>
  <c r="H58" i="5"/>
  <c r="F59" i="5"/>
  <c r="G59" i="5"/>
  <c r="H59" i="5"/>
  <c r="F60" i="5"/>
  <c r="G60" i="5"/>
  <c r="H60" i="5"/>
  <c r="F61" i="5"/>
  <c r="G61" i="5"/>
  <c r="H61" i="5"/>
  <c r="F62" i="5"/>
  <c r="G62" i="5"/>
  <c r="H62" i="5"/>
  <c r="F63" i="5"/>
  <c r="G63" i="5"/>
  <c r="H63" i="5"/>
  <c r="G64" i="5"/>
  <c r="H64" i="5"/>
  <c r="D73" i="5"/>
  <c r="E73" i="5"/>
  <c r="F73" i="5"/>
  <c r="G73" i="5"/>
  <c r="D76" i="5"/>
  <c r="E76" i="5"/>
  <c r="F76" i="5"/>
  <c r="G76" i="5"/>
  <c r="D79" i="5"/>
  <c r="E79" i="5"/>
  <c r="F79" i="5"/>
  <c r="G79" i="5"/>
  <c r="D82" i="5"/>
  <c r="E82" i="5"/>
  <c r="F82" i="5"/>
  <c r="G82" i="5"/>
  <c r="D85" i="5"/>
  <c r="E85" i="5"/>
  <c r="F85" i="5"/>
  <c r="G85" i="5"/>
  <c r="D88" i="5"/>
  <c r="E88" i="5"/>
  <c r="F88" i="5"/>
  <c r="G88" i="5"/>
  <c r="D91" i="5"/>
  <c r="E91" i="5"/>
  <c r="F91" i="5"/>
  <c r="G91" i="5"/>
  <c r="D94" i="5"/>
  <c r="E94" i="5"/>
  <c r="F94" i="5"/>
  <c r="G94" i="5"/>
  <c r="D95" i="5"/>
  <c r="E95" i="5"/>
  <c r="F95" i="5"/>
  <c r="G95" i="5"/>
  <c r="E12" i="3"/>
  <c r="H12" i="3"/>
  <c r="I12" i="3"/>
  <c r="J12" i="3"/>
  <c r="E13" i="3"/>
  <c r="H13" i="3"/>
  <c r="I13" i="3"/>
  <c r="J13" i="3"/>
  <c r="E14" i="3"/>
  <c r="H14" i="3"/>
  <c r="I14" i="3"/>
  <c r="J14" i="3"/>
  <c r="E15" i="3"/>
  <c r="H15" i="3"/>
  <c r="I15" i="3"/>
  <c r="J15" i="3"/>
  <c r="E16" i="3"/>
  <c r="H16" i="3"/>
  <c r="I16" i="3"/>
  <c r="J16" i="3"/>
  <c r="E17" i="3"/>
  <c r="H17" i="3"/>
  <c r="I17" i="3"/>
  <c r="J17" i="3"/>
  <c r="E18" i="3"/>
  <c r="H18" i="3"/>
  <c r="I18" i="3"/>
  <c r="J18" i="3"/>
  <c r="E19" i="3"/>
  <c r="H19" i="3"/>
  <c r="I19" i="3"/>
  <c r="J19" i="3"/>
  <c r="E20" i="3"/>
  <c r="H20" i="3"/>
  <c r="I20" i="3"/>
  <c r="J20" i="3"/>
  <c r="E21" i="3"/>
  <c r="H21" i="3"/>
  <c r="I21" i="3"/>
  <c r="J21" i="3"/>
  <c r="E22" i="3"/>
  <c r="H22" i="3"/>
  <c r="I22" i="3"/>
  <c r="J22" i="3"/>
  <c r="E23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F57" i="3"/>
  <c r="G57" i="3"/>
  <c r="G65" i="3"/>
  <c r="H65" i="3"/>
  <c r="G66" i="3"/>
  <c r="H66" i="3"/>
  <c r="G67" i="3"/>
  <c r="H67" i="3"/>
  <c r="G68" i="3"/>
  <c r="H68" i="3"/>
  <c r="G69" i="3"/>
  <c r="H70" i="3"/>
  <c r="G71" i="3"/>
  <c r="H71" i="3"/>
  <c r="G72" i="3"/>
  <c r="H72" i="3"/>
  <c r="F79" i="3"/>
  <c r="G79" i="3"/>
  <c r="H79" i="3"/>
  <c r="F80" i="3"/>
  <c r="G80" i="3"/>
  <c r="H80" i="3"/>
  <c r="F81" i="3"/>
  <c r="G81" i="3"/>
  <c r="H81" i="3"/>
  <c r="F82" i="3"/>
  <c r="G82" i="3"/>
  <c r="H82" i="3"/>
  <c r="F83" i="3"/>
  <c r="G83" i="3"/>
  <c r="H83" i="3"/>
  <c r="F84" i="3"/>
  <c r="G84" i="3"/>
  <c r="H84" i="3"/>
  <c r="F85" i="3"/>
  <c r="G85" i="3"/>
  <c r="H85" i="3"/>
  <c r="F86" i="3"/>
  <c r="G86" i="3"/>
  <c r="H86" i="3"/>
  <c r="F87" i="3"/>
  <c r="F88" i="3"/>
  <c r="F89" i="3"/>
  <c r="G89" i="3"/>
  <c r="H89" i="3"/>
  <c r="F90" i="3"/>
  <c r="G90" i="3"/>
  <c r="H90" i="3"/>
  <c r="F91" i="3"/>
  <c r="G91" i="3"/>
  <c r="H91" i="3"/>
  <c r="F92" i="3"/>
  <c r="G92" i="3"/>
  <c r="H92" i="3"/>
  <c r="F93" i="3"/>
  <c r="G93" i="3"/>
  <c r="H93" i="3"/>
  <c r="F94" i="3"/>
  <c r="G94" i="3"/>
  <c r="H94" i="3"/>
  <c r="F95" i="3"/>
  <c r="G95" i="3"/>
  <c r="H95" i="3"/>
  <c r="F96" i="3"/>
  <c r="G96" i="3"/>
  <c r="H96" i="3"/>
  <c r="F97" i="3"/>
  <c r="F98" i="3"/>
  <c r="F99" i="3"/>
  <c r="G99" i="3"/>
  <c r="H99" i="3"/>
  <c r="F100" i="3"/>
  <c r="G100" i="3"/>
  <c r="H100" i="3"/>
  <c r="F101" i="3"/>
  <c r="G101" i="3"/>
  <c r="H101" i="3"/>
  <c r="F102" i="3"/>
  <c r="G102" i="3"/>
  <c r="H102" i="3"/>
  <c r="F103" i="3"/>
  <c r="G103" i="3"/>
  <c r="H103" i="3"/>
  <c r="F104" i="3"/>
  <c r="G104" i="3"/>
  <c r="H104" i="3"/>
  <c r="F105" i="3"/>
  <c r="G105" i="3"/>
  <c r="H105" i="3"/>
  <c r="F106" i="3"/>
  <c r="G106" i="3"/>
  <c r="H106" i="3"/>
  <c r="F107" i="3"/>
  <c r="F108" i="3"/>
  <c r="F109" i="3"/>
  <c r="G109" i="3"/>
  <c r="H109" i="3"/>
  <c r="F110" i="3"/>
  <c r="G110" i="3"/>
  <c r="H110" i="3"/>
  <c r="F111" i="3"/>
  <c r="G111" i="3"/>
  <c r="H111" i="3"/>
  <c r="F112" i="3"/>
  <c r="G112" i="3"/>
  <c r="H112" i="3"/>
  <c r="F113" i="3"/>
  <c r="G113" i="3"/>
  <c r="H113" i="3"/>
  <c r="F114" i="3"/>
  <c r="G114" i="3"/>
  <c r="H114" i="3"/>
  <c r="F115" i="3"/>
  <c r="G115" i="3"/>
  <c r="H115" i="3"/>
  <c r="F116" i="3"/>
  <c r="G116" i="3"/>
  <c r="H116" i="3"/>
  <c r="F117" i="3"/>
  <c r="G117" i="3"/>
  <c r="H117" i="3"/>
  <c r="F118" i="3"/>
  <c r="F119" i="3"/>
  <c r="G119" i="3"/>
  <c r="H119" i="3"/>
  <c r="F120" i="3"/>
  <c r="G120" i="3"/>
  <c r="H120" i="3"/>
  <c r="F121" i="3"/>
  <c r="G121" i="3"/>
  <c r="H121" i="3"/>
  <c r="F122" i="3"/>
  <c r="G122" i="3"/>
  <c r="H122" i="3"/>
  <c r="F123" i="3"/>
  <c r="G123" i="3"/>
  <c r="H123" i="3"/>
  <c r="F124" i="3"/>
  <c r="G124" i="3"/>
  <c r="H124" i="3"/>
  <c r="F125" i="3"/>
  <c r="G125" i="3"/>
  <c r="H125" i="3"/>
  <c r="F126" i="3"/>
  <c r="G126" i="3"/>
  <c r="H126" i="3"/>
  <c r="F127" i="3"/>
  <c r="G127" i="3"/>
  <c r="H127" i="3"/>
  <c r="F128" i="3"/>
  <c r="F129" i="3"/>
  <c r="G129" i="3"/>
  <c r="H129" i="3"/>
  <c r="F130" i="3"/>
  <c r="G130" i="3"/>
  <c r="H130" i="3"/>
  <c r="F131" i="3"/>
  <c r="G131" i="3"/>
  <c r="H131" i="3"/>
  <c r="F132" i="3"/>
  <c r="G132" i="3"/>
  <c r="H132" i="3"/>
  <c r="F133" i="3"/>
  <c r="G133" i="3"/>
  <c r="H133" i="3"/>
  <c r="F134" i="3"/>
  <c r="G134" i="3"/>
  <c r="H134" i="3"/>
  <c r="F135" i="3"/>
  <c r="G135" i="3"/>
  <c r="H135" i="3"/>
  <c r="F136" i="3"/>
  <c r="G136" i="3"/>
  <c r="H136" i="3"/>
  <c r="F137" i="3"/>
  <c r="F138" i="3"/>
  <c r="F139" i="3"/>
  <c r="G139" i="3"/>
  <c r="H139" i="3"/>
  <c r="F140" i="3"/>
  <c r="G140" i="3"/>
  <c r="H140" i="3"/>
  <c r="F141" i="3"/>
  <c r="G141" i="3"/>
  <c r="H141" i="3"/>
  <c r="F142" i="3"/>
  <c r="G142" i="3"/>
  <c r="H142" i="3"/>
  <c r="F143" i="3"/>
  <c r="G143" i="3"/>
  <c r="H143" i="3"/>
  <c r="F144" i="3"/>
  <c r="G144" i="3"/>
  <c r="H144" i="3"/>
  <c r="F145" i="3"/>
  <c r="G145" i="3"/>
  <c r="H145" i="3"/>
  <c r="F146" i="3"/>
  <c r="G146" i="3"/>
  <c r="H146" i="3"/>
  <c r="F147" i="3"/>
  <c r="G147" i="3"/>
  <c r="H147" i="3"/>
  <c r="F148" i="3"/>
  <c r="F149" i="3"/>
  <c r="G149" i="3"/>
  <c r="H149" i="3"/>
  <c r="F150" i="3"/>
  <c r="G150" i="3"/>
  <c r="H150" i="3"/>
  <c r="F151" i="3"/>
  <c r="G151" i="3"/>
  <c r="H151" i="3"/>
  <c r="F152" i="3"/>
  <c r="G152" i="3"/>
  <c r="H152" i="3"/>
  <c r="F153" i="3"/>
  <c r="G153" i="3"/>
  <c r="H153" i="3"/>
  <c r="F154" i="3"/>
  <c r="G154" i="3"/>
  <c r="H154" i="3"/>
  <c r="F155" i="3"/>
  <c r="G155" i="3"/>
  <c r="H155" i="3"/>
  <c r="F156" i="3"/>
  <c r="G156" i="3"/>
  <c r="H156" i="3"/>
  <c r="F157" i="3"/>
  <c r="G157" i="3"/>
  <c r="H157" i="3"/>
  <c r="F158" i="3"/>
  <c r="J62" i="8" l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61" i="7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</calcChain>
</file>

<file path=xl/sharedStrings.xml><?xml version="1.0" encoding="utf-8"?>
<sst xmlns="http://schemas.openxmlformats.org/spreadsheetml/2006/main" count="534" uniqueCount="245">
  <si>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</si>
  <si>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</si>
  <si>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</si>
  <si>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</si>
  <si>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</si>
  <si>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</si>
  <si>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</si>
  <si>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</si>
  <si>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</si>
  <si>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</si>
  <si>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</si>
  <si>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</si>
  <si>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</si>
  <si>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Andalucía</t>
  </si>
  <si>
    <t>PARTIDA</t>
  </si>
  <si>
    <t>DESCRIPCIÓN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</si>
  <si>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</si>
  <si>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</si>
  <si>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</si>
  <si>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</si>
  <si>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</si>
  <si>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</si>
  <si>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</si>
  <si>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</si>
  <si>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CORDOBA</t>
  </si>
  <si>
    <t>TOTAL GRANADA</t>
  </si>
  <si>
    <t>TOTAL HUELVA</t>
  </si>
  <si>
    <t>TOTAL JAEN</t>
  </si>
  <si>
    <t>TOTAL MALAGA</t>
  </si>
  <si>
    <t>TOTAL SEVILLA</t>
  </si>
  <si>
    <t>Resto</t>
  </si>
  <si>
    <t>TOTAL</t>
  </si>
  <si>
    <t>Exportaciones</t>
  </si>
  <si>
    <t>Importaciones</t>
  </si>
  <si>
    <t>Euros</t>
  </si>
  <si>
    <t>Año</t>
  </si>
  <si>
    <t>Saldo comercial</t>
  </si>
  <si>
    <t>Tasa cobertura</t>
  </si>
  <si>
    <t>Provincias</t>
  </si>
  <si>
    <t>Toneladas</t>
  </si>
  <si>
    <t>Partidas</t>
  </si>
  <si>
    <t>Provincia</t>
  </si>
  <si>
    <t>Zona geográfica</t>
  </si>
  <si>
    <t>Principales clientes</t>
  </si>
  <si>
    <t>% Total</t>
  </si>
  <si>
    <t>%Acumulado</t>
  </si>
  <si>
    <t>País</t>
  </si>
  <si>
    <t>Principales proveedores</t>
  </si>
  <si>
    <t>Resto países</t>
  </si>
  <si>
    <t>0305</t>
  </si>
  <si>
    <t>Pescado seco, salado o ahumado</t>
  </si>
  <si>
    <t>0303</t>
  </si>
  <si>
    <t>Pescado congelado sin filitear</t>
  </si>
  <si>
    <t>0304</t>
  </si>
  <si>
    <t>Filetes de pescado congelado</t>
  </si>
  <si>
    <t>03061</t>
  </si>
  <si>
    <t>Crustáceos congelados</t>
  </si>
  <si>
    <t>03062</t>
  </si>
  <si>
    <t>Crustáceos ahumados</t>
  </si>
  <si>
    <t>Cefalópodos congelados</t>
  </si>
  <si>
    <t>Invetebrados marinos congelados, secos o ahumados</t>
  </si>
  <si>
    <t>1504</t>
  </si>
  <si>
    <t>Aceites y grasas de pescado</t>
  </si>
  <si>
    <t>230120</t>
  </si>
  <si>
    <t>Harina pescado alimentación animal</t>
  </si>
  <si>
    <t>Cuadro I. Partidas consideradas como productos transformados pesqueros</t>
  </si>
  <si>
    <t xml:space="preserve">     Tabla 2. Evolución del comercio exterior de productos pesqueros en Andalucía (Euros)</t>
  </si>
  <si>
    <t>PRODUCTOS</t>
  </si>
  <si>
    <t>Fresco</t>
  </si>
  <si>
    <t>Transformado</t>
  </si>
  <si>
    <t>FRESCO</t>
  </si>
  <si>
    <t>TRANSFORMADO</t>
  </si>
  <si>
    <t>Conservas y preprados de pescado</t>
  </si>
  <si>
    <t>Conservas y preparados de moluscos y crustáceos</t>
  </si>
  <si>
    <t>Cuadro II. Partidas consideradas como productos pesqueros frescos</t>
  </si>
  <si>
    <t>0302</t>
  </si>
  <si>
    <t>0301</t>
  </si>
  <si>
    <t>Peces vivos</t>
  </si>
  <si>
    <t>Pescado fresco o refrigerados</t>
  </si>
  <si>
    <t>0306</t>
  </si>
  <si>
    <t>0307</t>
  </si>
  <si>
    <t>Crustáceos (excepto los especificados en el Cuadro I como productos transformados)</t>
  </si>
  <si>
    <t>0308</t>
  </si>
  <si>
    <t>Moluscos (excepto los especificados en el Cuadro I como productos transformados)</t>
  </si>
  <si>
    <t>Invertebrados marinos (excepto los especificados en el Cuadro I como productos transformados)</t>
  </si>
  <si>
    <t>0306 (No incluidas en transformado)</t>
  </si>
  <si>
    <t>0307 (No incluidas en transformado)</t>
  </si>
  <si>
    <t>0306 (Partidas inluidas en transformado)</t>
  </si>
  <si>
    <t>0307 (Partidas inluidas en transformado)</t>
  </si>
  <si>
    <t>0308 (Partidas inluidas en transformado)</t>
  </si>
  <si>
    <t>1604</t>
  </si>
  <si>
    <t>1605</t>
  </si>
  <si>
    <t>2301</t>
  </si>
  <si>
    <t>TOTAL PRODUCTOS PESQUEROS</t>
  </si>
  <si>
    <t>% TONELADAS</t>
  </si>
  <si>
    <t>Mes/ Año</t>
  </si>
  <si>
    <t>Frescos</t>
  </si>
  <si>
    <t>Transformados</t>
  </si>
  <si>
    <t>Total productos pesqueros</t>
  </si>
  <si>
    <t>Unión Europea</t>
  </si>
  <si>
    <t>Área Geográfica</t>
  </si>
  <si>
    <t>Área geográfica</t>
  </si>
  <si>
    <t xml:space="preserve">Fresco </t>
  </si>
  <si>
    <t>Otros países</t>
  </si>
  <si>
    <r>
      <t xml:space="preserve">Tasa de cobertura </t>
    </r>
    <r>
      <rPr>
        <sz val="12"/>
        <color indexed="9"/>
        <rFont val="Source Sans Pro"/>
        <family val="2"/>
      </rPr>
      <t>(%)</t>
    </r>
  </si>
  <si>
    <t>0308 (No incluidas en transformado)</t>
  </si>
  <si>
    <t>Ecuador</t>
  </si>
  <si>
    <t>Italia</t>
  </si>
  <si>
    <t>Portugal</t>
  </si>
  <si>
    <t>Turquía</t>
  </si>
  <si>
    <t>Indonesia</t>
  </si>
  <si>
    <t>Estados Unidos</t>
  </si>
  <si>
    <t>Francia</t>
  </si>
  <si>
    <t>Marruecos</t>
  </si>
  <si>
    <t>Grecia</t>
  </si>
  <si>
    <t>Alemania</t>
  </si>
  <si>
    <t>Países Bajos</t>
  </si>
  <si>
    <t>Gibraltar</t>
  </si>
  <si>
    <t>República Checa</t>
  </si>
  <si>
    <t>Irlanda</t>
  </si>
  <si>
    <t>Polonia</t>
  </si>
  <si>
    <t>Canadá</t>
  </si>
  <si>
    <t>Dinamarca</t>
  </si>
  <si>
    <t>Reino Unido</t>
  </si>
  <si>
    <t>Singapur</t>
  </si>
  <si>
    <t>Bélgica</t>
  </si>
  <si>
    <t>Eslovenia</t>
  </si>
  <si>
    <t>Suiza</t>
  </si>
  <si>
    <t>Austria</t>
  </si>
  <si>
    <t>Guinea Ecuatorial</t>
  </si>
  <si>
    <t>Hong Kong</t>
  </si>
  <si>
    <t>Suecia</t>
  </si>
  <si>
    <t>Croacia</t>
  </si>
  <si>
    <t>Lituania</t>
  </si>
  <si>
    <t>Letonia</t>
  </si>
  <si>
    <t>Luxemburgo</t>
  </si>
  <si>
    <t>Chipre</t>
  </si>
  <si>
    <t>Panamá</t>
  </si>
  <si>
    <t>Mauritania</t>
  </si>
  <si>
    <t>Andorra</t>
  </si>
  <si>
    <t>Argentina</t>
  </si>
  <si>
    <t>Senegal</t>
  </si>
  <si>
    <t>China</t>
  </si>
  <si>
    <t>Túnez</t>
  </si>
  <si>
    <t>Noruega</t>
  </si>
  <si>
    <t>Chile</t>
  </si>
  <si>
    <t>Colombia</t>
  </si>
  <si>
    <t>Sudáfrica</t>
  </si>
  <si>
    <t>Nigeria</t>
  </si>
  <si>
    <t>India</t>
  </si>
  <si>
    <t>Nueva Zelanda</t>
  </si>
  <si>
    <t>Vietnam</t>
  </si>
  <si>
    <t>Cabo Verde</t>
  </si>
  <si>
    <t>Islandia</t>
  </si>
  <si>
    <t>Finlandia</t>
  </si>
  <si>
    <t>Madagascar</t>
  </si>
  <si>
    <t>Kenia</t>
  </si>
  <si>
    <t>Perú</t>
  </si>
  <si>
    <t>Hungría</t>
  </si>
  <si>
    <t>Sri Lanka</t>
  </si>
  <si>
    <t>Total general</t>
  </si>
  <si>
    <t>Fuente: elaboración propia a partir de Estadísticas de Comercio Exterior de la Agencia Tributaria</t>
  </si>
  <si>
    <t>Países Extracomunitarios</t>
  </si>
  <si>
    <t>Israel</t>
  </si>
  <si>
    <t>Bulgaria</t>
  </si>
  <si>
    <t>Costa de Marfil</t>
  </si>
  <si>
    <t>El Salvador</t>
  </si>
  <si>
    <t>Kuwait</t>
  </si>
  <si>
    <t>Namibia</t>
  </si>
  <si>
    <t>Gambia</t>
  </si>
  <si>
    <t>Mozambique</t>
  </si>
  <si>
    <t>Australia</t>
  </si>
  <si>
    <t>Belice</t>
  </si>
  <si>
    <t>Emiratos Árabes Unidos</t>
  </si>
  <si>
    <t>Rumanía</t>
  </si>
  <si>
    <t>Ucrania</t>
  </si>
  <si>
    <t>Estonia</t>
  </si>
  <si>
    <t>Eslovaquia</t>
  </si>
  <si>
    <t>República de Corea</t>
  </si>
  <si>
    <t>Qatar</t>
  </si>
  <si>
    <t>Tailandia</t>
  </si>
  <si>
    <t>Malta</t>
  </si>
  <si>
    <t>México</t>
  </si>
  <si>
    <t>Islas Feroe</t>
  </si>
  <si>
    <t>Irlanda del Norte</t>
  </si>
  <si>
    <t>República Dominicana</t>
  </si>
  <si>
    <t>Uruguay</t>
  </si>
  <si>
    <t>Cuba</t>
  </si>
  <si>
    <t>Japón</t>
  </si>
  <si>
    <t>Malasia</t>
  </si>
  <si>
    <t>Angola</t>
  </si>
  <si>
    <t>Moldavia</t>
  </si>
  <si>
    <t>Bangladesh</t>
  </si>
  <si>
    <t>Ghana</t>
  </si>
  <si>
    <t>Yemen</t>
  </si>
  <si>
    <t>Honduras</t>
  </si>
  <si>
    <t>Guatemala</t>
  </si>
  <si>
    <t>Uganda</t>
  </si>
  <si>
    <t>Montenegro</t>
  </si>
  <si>
    <t>Arabia Saudí</t>
  </si>
  <si>
    <t>Filipinas</t>
  </si>
  <si>
    <t>Balanza Comercial</t>
  </si>
  <si>
    <t>Productos</t>
  </si>
  <si>
    <t xml:space="preserve">Frescos </t>
  </si>
  <si>
    <t>Principales clientes. Productos pesqueros frescos</t>
  </si>
  <si>
    <t>Principales clientes. Productos pesqueros transformados</t>
  </si>
  <si>
    <t>Principales proveedores. Productos pesqueros frescos</t>
  </si>
  <si>
    <t>Principales proveedores. Productos pesqueros transformados</t>
  </si>
  <si>
    <t>Brasil</t>
  </si>
  <si>
    <t>Serbia</t>
  </si>
  <si>
    <t>Taiwán</t>
  </si>
  <si>
    <t>Macedonia del Norte</t>
  </si>
  <si>
    <t>Omán</t>
  </si>
  <si>
    <t>Costa Rica</t>
  </si>
  <si>
    <t>030719, 030729, 030739, 030743, 030749, 03075200, 030759, 030779,03078300, 030789 y 030799</t>
  </si>
  <si>
    <t>030819, 030829, 03083030, 03083050,03083080 03083090, 03089030, 03089050 y 03089090</t>
  </si>
  <si>
    <t xml:space="preserve">      Tabla 1. Comercio Exterior de productos pesqueros en Andalucía (Euros). Años 2024-2025</t>
  </si>
  <si>
    <t>Variación (25_24)</t>
  </si>
  <si>
    <t xml:space="preserve">    Tabla 3. Intercambios por provincias y saldo comercial. Año 2025</t>
  </si>
  <si>
    <t xml:space="preserve">    Tabla 4.  Evolución del comercio exterior de productos pesqueros en Andalucía (Euros). Años 2016-2025</t>
  </si>
  <si>
    <t xml:space="preserve">         Tabla 5. Intercambios desagregados por productos. Año 2025</t>
  </si>
  <si>
    <t xml:space="preserve">         Tabla 6. Intercambio por productos y TARIC. Año 2025</t>
  </si>
  <si>
    <t xml:space="preserve">         Tabla 7. Evolución del comercio exterior de productos pesqueros en Andalucía por productos (Euros). Años 2016-2025</t>
  </si>
  <si>
    <t xml:space="preserve">         Tabla 8. Intercambio entre las distintas provincias y el resto del mundo por productos. Año 2025</t>
  </si>
  <si>
    <t xml:space="preserve">         Tabla 9. Intercambios comerciales de Andalucia por áreas geográficas. Año 2025</t>
  </si>
  <si>
    <t xml:space="preserve">         Tabla 10. Intercambios comerciales de Andalucia de productos pesqueros por áreas geográficas (Euros). Años 2016-2025</t>
  </si>
  <si>
    <t xml:space="preserve">         Tabla 11. Intercambios comerciales de Andalucia por áreas geográficas según tipología de productos (Euros). Años 2016-2025</t>
  </si>
  <si>
    <t xml:space="preserve">       Tabla 12. Intercambios comerciales por provincias y áreas geográficas según tipologia de producto (Euros). Año 2025</t>
  </si>
  <si>
    <t>%  (€ 2025)</t>
  </si>
  <si>
    <t xml:space="preserve">         Tabla 13. Exportaciones de productos pesqueros - Ranking de paises principales clientes (Euros). Evolución 2016-2025</t>
  </si>
  <si>
    <t xml:space="preserve">         Tabla 16. Importaciones de productos pesqueros - Ranking de paises principales proveedores (Euros). Evolución 2016-2025</t>
  </si>
  <si>
    <t xml:space="preserve">         Tabla 14. Exportaciones tipología de productos pesqueros - Ranking de paises principales clientes (Euros). Evolución 2016-2025</t>
  </si>
  <si>
    <t xml:space="preserve">         Tabla 17. Importaciones tipología de productos pesqueros - Ranking de paises principales proveedores (Euros). Evolución 2016-2025</t>
  </si>
  <si>
    <t>Egipto</t>
  </si>
  <si>
    <t>Albania</t>
  </si>
  <si>
    <t>Jordania</t>
  </si>
  <si>
    <t>Georgia</t>
  </si>
  <si>
    <t>Baréin</t>
  </si>
  <si>
    <t>Líbano</t>
  </si>
  <si>
    <t>Países y territorios no determinados en el marco de los intercambios</t>
  </si>
  <si>
    <t xml:space="preserve">         Tabla 15.  Exportaciones por productos y país de destino. Año 2025</t>
  </si>
  <si>
    <t>Papua Nueva Guinea</t>
  </si>
  <si>
    <t>Mauricio</t>
  </si>
  <si>
    <t>Yibuti</t>
  </si>
  <si>
    <t xml:space="preserve">        Tabla 18.  Importaciones por productos y país de destino.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</si>
</sst>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0.0%"/>
    <numFmt numFmtId="166" formatCode="#,##0.000"/>
    <numFmt numFmtId="167" formatCode="* #,##0&quot;    &quot;;\-* #,##0&quot;    &quot;;* &quot;-    &quot;;@\ "/>
    <numFmt numFmtId="168" formatCode="#,##0.0"/>
    <numFmt numFmtId="169" formatCode="_-* #,##0\ _€_-;\-* #,##0\ _€_-;_-* &quot;- &quot;_€_-;_-@_-"/>
    <numFmt numFmtId="170" formatCode="0.000%"/>
    <numFmt numFmtId="171" formatCode="0.0000%"/>
    <numFmt numFmtId="172" formatCode="0.00000%"/>
    <numFmt numFmtId="173" formatCode="_-* #,##0.00000\ _€_-;\-* #,##0.00000\ _€_-;_-* &quot;-&quot;??\ _€_-;_-@_-"/>
  </numFmts>
  <fonts count="24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2"/>
      <color indexed="57"/>
      <name val="Source Sans Pro"/>
      <family val="2"/>
    </font>
    <font>
      <sz val="12"/>
      <color indexed="9"/>
      <name val="Source Sans Pro"/>
      <family val="2"/>
    </font>
    <font>
      <b/>
      <sz val="12"/>
      <color indexed="54"/>
      <name val="Source Sans Pro"/>
      <family val="2"/>
    </font>
    <font>
      <sz val="11"/>
      <name val="Source Sans Pro"/>
      <family val="2"/>
    </font>
    <font>
      <sz val="12"/>
      <color indexed="18"/>
      <name val="Source Sans Pro"/>
      <family val="2"/>
    </font>
    <font>
      <b/>
      <sz val="12"/>
      <color indexed="10"/>
      <name val="Source Sans Pro"/>
      <family val="2"/>
    </font>
    <font>
      <b/>
      <sz val="11"/>
      <name val="Source Sans Pro"/>
      <family val="2"/>
    </font>
    <font>
      <b/>
      <sz val="18"/>
      <color indexed="9"/>
      <name val="Source Sans Pro"/>
      <family val="2"/>
    </font>
    <font>
      <sz val="8"/>
      <name val="Source Sans Pro"/>
      <family val="2"/>
    </font>
    <font>
      <sz val="8"/>
      <name val="Arial"/>
      <family val="2"/>
    </font>
    <font>
      <b/>
      <sz val="11"/>
      <color indexed="23"/>
      <name val="Source Sans Pro"/>
      <family val="2"/>
    </font>
    <font>
      <b/>
      <sz val="11"/>
      <color theme="1"/>
      <name val="Calibri"/>
      <family val="2"/>
      <scheme val="minor"/>
    </font>
    <font>
      <b/>
      <sz val="12"/>
      <color theme="3" tint="0.39997558519241921"/>
      <name val="Source Sans Pro"/>
      <family val="2"/>
    </font>
    <font>
      <b/>
      <sz val="12"/>
      <color theme="0"/>
      <name val="Source Sans Pro"/>
      <family val="2"/>
    </font>
    <font>
      <sz val="12"/>
      <color theme="3" tint="0.59999389629810485"/>
      <name val="Source Sans Pro"/>
      <family val="2"/>
    </font>
    <font>
      <sz val="12"/>
      <color theme="0" tint="-0.499984740745262"/>
      <name val="Source Sans Pro"/>
      <family val="2"/>
    </font>
    <font>
      <b/>
      <sz val="11"/>
      <color theme="0"/>
      <name val="Source Sans Pro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23"/>
      </patternFill>
    </fill>
    <fill>
      <patternFill patternType="solid">
        <fgColor theme="3" tint="0.79998168889431442"/>
        <bgColor indexed="24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24"/>
      </patternFill>
    </fill>
    <fill>
      <patternFill patternType="solid">
        <fgColor theme="4" tint="0.39997558519241921"/>
        <bgColor indexed="26"/>
      </patternFill>
    </fill>
    <fill>
      <patternFill patternType="solid">
        <fgColor theme="3" tint="0.39997558519241921"/>
        <bgColor indexed="24"/>
      </patternFill>
    </fill>
  </fills>
  <borders count="4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22"/>
      </bottom>
      <diagonal/>
    </border>
    <border>
      <left/>
      <right style="thin">
        <color indexed="31"/>
      </right>
      <top/>
      <bottom/>
      <diagonal/>
    </border>
    <border>
      <left/>
      <right style="thin">
        <color indexed="31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/>
      <top style="thin">
        <color indexed="3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7" fontId="3" fillId="0" borderId="0" applyFill="0" applyBorder="0" applyAlignment="0" applyProtection="0"/>
    <xf numFmtId="169" fontId="3" fillId="0" borderId="0" applyFill="0" applyBorder="0" applyAlignment="0" applyProtection="0"/>
    <xf numFmtId="0" fontId="3" fillId="0" borderId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4">
    <xf numFmtId="0" fontId="0" fillId="0" borderId="0" xfId="0"/>
    <xf numFmtId="0" fontId="4" fillId="4" borderId="0" xfId="0" applyFont="1" applyFill="1"/>
    <xf numFmtId="4" fontId="4" fillId="4" borderId="0" xfId="0" applyNumberFormat="1" applyFont="1" applyFill="1"/>
    <xf numFmtId="0" fontId="4" fillId="5" borderId="0" xfId="0" applyFont="1" applyFill="1"/>
    <xf numFmtId="4" fontId="4" fillId="5" borderId="0" xfId="0" applyNumberFormat="1" applyFont="1" applyFill="1"/>
    <xf numFmtId="0" fontId="5" fillId="3" borderId="0" xfId="0" applyFont="1" applyFill="1"/>
    <xf numFmtId="0" fontId="5" fillId="6" borderId="0" xfId="0" applyFont="1" applyFill="1"/>
    <xf numFmtId="0" fontId="19" fillId="7" borderId="0" xfId="0" applyFont="1" applyFill="1"/>
    <xf numFmtId="4" fontId="4" fillId="7" borderId="0" xfId="0" applyNumberFormat="1" applyFont="1" applyFill="1"/>
    <xf numFmtId="0" fontId="4" fillId="7" borderId="0" xfId="0" applyFont="1" applyFill="1"/>
    <xf numFmtId="0" fontId="5" fillId="2" borderId="0" xfId="0" applyFont="1" applyFill="1"/>
    <xf numFmtId="0" fontId="7" fillId="2" borderId="0" xfId="0" applyFont="1" applyFill="1"/>
    <xf numFmtId="0" fontId="5" fillId="4" borderId="0" xfId="0" applyFont="1" applyFill="1"/>
    <xf numFmtId="0" fontId="20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4" fontId="4" fillId="2" borderId="5" xfId="0" applyNumberFormat="1" applyFont="1" applyFill="1" applyBorder="1"/>
    <xf numFmtId="0" fontId="4" fillId="2" borderId="6" xfId="0" applyFont="1" applyFill="1" applyBorder="1" applyAlignment="1">
      <alignment horizontal="left" vertical="top" wrapText="1"/>
    </xf>
    <xf numFmtId="4" fontId="4" fillId="2" borderId="7" xfId="0" applyNumberFormat="1" applyFont="1" applyFill="1" applyBorder="1"/>
    <xf numFmtId="165" fontId="4" fillId="2" borderId="7" xfId="5" applyNumberFormat="1" applyFont="1" applyFill="1" applyBorder="1" applyAlignment="1" applyProtection="1">
      <alignment horizontal="center"/>
    </xf>
    <xf numFmtId="0" fontId="6" fillId="9" borderId="8" xfId="0" applyFont="1" applyFill="1" applyBorder="1" applyAlignment="1">
      <alignment vertical="top" wrapText="1"/>
    </xf>
    <xf numFmtId="4" fontId="6" fillId="10" borderId="9" xfId="0" applyNumberFormat="1" applyFont="1" applyFill="1" applyBorder="1"/>
    <xf numFmtId="165" fontId="6" fillId="10" borderId="9" xfId="5" applyNumberFormat="1" applyFont="1" applyFill="1" applyBorder="1" applyAlignment="1">
      <alignment horizontal="center"/>
    </xf>
    <xf numFmtId="0" fontId="6" fillId="2" borderId="0" xfId="0" applyFont="1" applyFill="1" applyAlignment="1">
      <alignment vertical="top" wrapText="1"/>
    </xf>
    <xf numFmtId="4" fontId="6" fillId="2" borderId="0" xfId="0" applyNumberFormat="1" applyFont="1" applyFill="1"/>
    <xf numFmtId="165" fontId="6" fillId="2" borderId="0" xfId="5" applyNumberFormat="1" applyFont="1" applyFill="1" applyBorder="1" applyAlignment="1" applyProtection="1">
      <alignment horizontal="right"/>
    </xf>
    <xf numFmtId="0" fontId="6" fillId="4" borderId="0" xfId="0" applyFont="1" applyFill="1"/>
    <xf numFmtId="4" fontId="4" fillId="2" borderId="7" xfId="0" applyNumberFormat="1" applyFont="1" applyFill="1" applyBorder="1" applyAlignment="1">
      <alignment horizontal="right"/>
    </xf>
    <xf numFmtId="165" fontId="4" fillId="2" borderId="7" xfId="5" applyNumberFormat="1" applyFont="1" applyFill="1" applyBorder="1" applyAlignment="1">
      <alignment horizontal="center"/>
    </xf>
    <xf numFmtId="9" fontId="5" fillId="4" borderId="0" xfId="5" applyFont="1" applyFill="1"/>
    <xf numFmtId="0" fontId="4" fillId="2" borderId="4" xfId="0" applyFont="1" applyFill="1" applyBorder="1"/>
    <xf numFmtId="3" fontId="4" fillId="2" borderId="5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right"/>
    </xf>
    <xf numFmtId="0" fontId="4" fillId="2" borderId="6" xfId="0" applyFont="1" applyFill="1" applyBorder="1"/>
    <xf numFmtId="3" fontId="4" fillId="2" borderId="7" xfId="0" applyNumberFormat="1" applyFont="1" applyFill="1" applyBorder="1" applyAlignment="1">
      <alignment horizontal="right"/>
    </xf>
    <xf numFmtId="4" fontId="6" fillId="9" borderId="8" xfId="0" applyNumberFormat="1" applyFont="1" applyFill="1" applyBorder="1" applyAlignment="1">
      <alignment vertical="center" wrapText="1"/>
    </xf>
    <xf numFmtId="3" fontId="6" fillId="9" borderId="8" xfId="0" applyNumberFormat="1" applyFont="1" applyFill="1" applyBorder="1" applyAlignment="1">
      <alignment vertical="center" wrapText="1"/>
    </xf>
    <xf numFmtId="0" fontId="21" fillId="2" borderId="0" xfId="0" applyFont="1" applyFill="1"/>
    <xf numFmtId="4" fontId="22" fillId="2" borderId="0" xfId="0" applyNumberFormat="1" applyFont="1" applyFill="1"/>
    <xf numFmtId="4" fontId="20" fillId="5" borderId="25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26" xfId="0" applyFont="1" applyFill="1" applyBorder="1" applyAlignment="1">
      <alignment vertical="center"/>
    </xf>
    <xf numFmtId="49" fontId="4" fillId="3" borderId="26" xfId="0" applyNumberFormat="1" applyFont="1" applyFill="1" applyBorder="1" applyAlignment="1">
      <alignment vertical="center"/>
    </xf>
    <xf numFmtId="49" fontId="4" fillId="3" borderId="26" xfId="0" applyNumberFormat="1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 wrapText="1"/>
    </xf>
    <xf numFmtId="0" fontId="5" fillId="0" borderId="0" xfId="0" applyFont="1"/>
    <xf numFmtId="49" fontId="4" fillId="3" borderId="26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" fontId="6" fillId="9" borderId="8" xfId="0" applyNumberFormat="1" applyFont="1" applyFill="1" applyBorder="1" applyAlignment="1">
      <alignment horizontal="left" vertical="center" wrapText="1"/>
    </xf>
    <xf numFmtId="4" fontId="11" fillId="2" borderId="0" xfId="0" applyNumberFormat="1" applyFont="1" applyFill="1"/>
    <xf numFmtId="0" fontId="11" fillId="2" borderId="0" xfId="0" applyFont="1" applyFill="1"/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3" fontId="6" fillId="11" borderId="9" xfId="0" applyNumberFormat="1" applyFont="1" applyFill="1" applyBorder="1" applyAlignment="1">
      <alignment horizontal="center"/>
    </xf>
    <xf numFmtId="4" fontId="6" fillId="11" borderId="9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3" fontId="6" fillId="12" borderId="9" xfId="0" applyNumberFormat="1" applyFont="1" applyFill="1" applyBorder="1" applyAlignment="1">
      <alignment horizontal="center"/>
    </xf>
    <xf numFmtId="4" fontId="6" fillId="12" borderId="9" xfId="0" applyNumberFormat="1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3" fontId="6" fillId="11" borderId="10" xfId="0" applyNumberFormat="1" applyFont="1" applyFill="1" applyBorder="1" applyAlignment="1">
      <alignment horizontal="center"/>
    </xf>
    <xf numFmtId="4" fontId="6" fillId="11" borderId="10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6" fillId="11" borderId="10" xfId="0" applyFont="1" applyFill="1" applyBorder="1" applyAlignment="1">
      <alignment horizontal="left"/>
    </xf>
    <xf numFmtId="3" fontId="6" fillId="11" borderId="10" xfId="0" applyNumberFormat="1" applyFont="1" applyFill="1" applyBorder="1" applyAlignment="1">
      <alignment horizontal="right"/>
    </xf>
    <xf numFmtId="4" fontId="6" fillId="11" borderId="10" xfId="0" applyNumberFormat="1" applyFont="1" applyFill="1" applyBorder="1" applyAlignment="1">
      <alignment horizontal="right"/>
    </xf>
    <xf numFmtId="0" fontId="13" fillId="13" borderId="5" xfId="0" applyFont="1" applyFill="1" applyBorder="1" applyAlignment="1">
      <alignment horizontal="left"/>
    </xf>
    <xf numFmtId="0" fontId="8" fillId="14" borderId="0" xfId="0" applyFont="1" applyFill="1"/>
    <xf numFmtId="0" fontId="14" fillId="14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wrapText="1"/>
    </xf>
    <xf numFmtId="0" fontId="15" fillId="3" borderId="6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wrapText="1"/>
    </xf>
    <xf numFmtId="165" fontId="4" fillId="2" borderId="7" xfId="5" applyNumberFormat="1" applyFont="1" applyFill="1" applyBorder="1" applyAlignment="1" applyProtection="1"/>
    <xf numFmtId="4" fontId="6" fillId="15" borderId="8" xfId="0" applyNumberFormat="1" applyFont="1" applyFill="1" applyBorder="1" applyAlignment="1">
      <alignment wrapText="1"/>
    </xf>
    <xf numFmtId="3" fontId="6" fillId="15" borderId="9" xfId="0" applyNumberFormat="1" applyFont="1" applyFill="1" applyBorder="1"/>
    <xf numFmtId="4" fontId="6" fillId="15" borderId="9" xfId="0" applyNumberFormat="1" applyFont="1" applyFill="1" applyBorder="1"/>
    <xf numFmtId="4" fontId="4" fillId="2" borderId="5" xfId="0" applyNumberFormat="1" applyFont="1" applyFill="1" applyBorder="1" applyAlignment="1">
      <alignment wrapText="1"/>
    </xf>
    <xf numFmtId="165" fontId="4" fillId="2" borderId="5" xfId="5" applyNumberFormat="1" applyFont="1" applyFill="1" applyBorder="1" applyAlignment="1" applyProtection="1"/>
    <xf numFmtId="0" fontId="19" fillId="4" borderId="0" xfId="0" applyFont="1" applyFill="1"/>
    <xf numFmtId="167" fontId="4" fillId="2" borderId="0" xfId="2" applyFont="1" applyFill="1" applyBorder="1" applyAlignment="1" applyProtection="1"/>
    <xf numFmtId="3" fontId="6" fillId="9" borderId="8" xfId="0" applyNumberFormat="1" applyFont="1" applyFill="1" applyBorder="1" applyAlignment="1">
      <alignment horizontal="right" vertical="center" wrapText="1"/>
    </xf>
    <xf numFmtId="4" fontId="6" fillId="9" borderId="8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/>
    <xf numFmtId="0" fontId="20" fillId="8" borderId="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/>
    </xf>
    <xf numFmtId="4" fontId="4" fillId="2" borderId="27" xfId="0" applyNumberFormat="1" applyFont="1" applyFill="1" applyBorder="1" applyAlignment="1">
      <alignment horizontal="right"/>
    </xf>
    <xf numFmtId="4" fontId="6" fillId="11" borderId="27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3" fontId="4" fillId="4" borderId="0" xfId="0" applyNumberFormat="1" applyFont="1" applyFill="1"/>
    <xf numFmtId="164" fontId="5" fillId="4" borderId="0" xfId="1" applyFont="1" applyFill="1"/>
    <xf numFmtId="4" fontId="4" fillId="0" borderId="0" xfId="0" applyNumberFormat="1" applyFont="1"/>
    <xf numFmtId="0" fontId="21" fillId="0" borderId="0" xfId="0" applyFont="1"/>
    <xf numFmtId="4" fontId="6" fillId="15" borderId="10" xfId="0" applyNumberFormat="1" applyFont="1" applyFill="1" applyBorder="1" applyAlignment="1">
      <alignment vertical="center"/>
    </xf>
    <xf numFmtId="0" fontId="13" fillId="11" borderId="27" xfId="0" applyFont="1" applyFill="1" applyBorder="1" applyAlignment="1">
      <alignment horizontal="left"/>
    </xf>
    <xf numFmtId="165" fontId="4" fillId="2" borderId="7" xfId="5" applyNumberFormat="1" applyFont="1" applyFill="1" applyBorder="1" applyAlignment="1" applyProtection="1">
      <alignment horizontal="right"/>
    </xf>
    <xf numFmtId="165" fontId="6" fillId="15" borderId="9" xfId="5" applyNumberFormat="1" applyFont="1" applyFill="1" applyBorder="1" applyAlignment="1">
      <alignment horizontal="right"/>
    </xf>
    <xf numFmtId="4" fontId="4" fillId="0" borderId="12" xfId="0" applyNumberFormat="1" applyFont="1" applyBorder="1" applyAlignment="1">
      <alignment wrapText="1"/>
    </xf>
    <xf numFmtId="0" fontId="6" fillId="0" borderId="0" xfId="0" applyFont="1"/>
    <xf numFmtId="0" fontId="4" fillId="6" borderId="0" xfId="0" applyFont="1" applyFill="1"/>
    <xf numFmtId="3" fontId="4" fillId="2" borderId="7" xfId="0" applyNumberFormat="1" applyFont="1" applyFill="1" applyBorder="1"/>
    <xf numFmtId="0" fontId="6" fillId="11" borderId="10" xfId="0" applyFont="1" applyFill="1" applyBorder="1" applyAlignment="1">
      <alignment horizontal="center" vertical="center"/>
    </xf>
    <xf numFmtId="0" fontId="4" fillId="0" borderId="0" xfId="0" applyFont="1"/>
    <xf numFmtId="168" fontId="4" fillId="2" borderId="7" xfId="0" applyNumberFormat="1" applyFont="1" applyFill="1" applyBorder="1" applyAlignment="1">
      <alignment horizontal="right"/>
    </xf>
    <xf numFmtId="9" fontId="6" fillId="10" borderId="9" xfId="5" applyFont="1" applyFill="1" applyBorder="1" applyAlignment="1">
      <alignment horizontal="center"/>
    </xf>
    <xf numFmtId="168" fontId="4" fillId="2" borderId="7" xfId="0" applyNumberFormat="1" applyFont="1" applyFill="1" applyBorder="1"/>
    <xf numFmtId="0" fontId="10" fillId="4" borderId="0" xfId="0" applyFont="1" applyFill="1"/>
    <xf numFmtId="4" fontId="10" fillId="6" borderId="0" xfId="4" applyNumberFormat="1" applyFont="1" applyFill="1"/>
    <xf numFmtId="4" fontId="17" fillId="6" borderId="0" xfId="4" applyNumberFormat="1" applyFont="1" applyFill="1"/>
    <xf numFmtId="0" fontId="13" fillId="12" borderId="27" xfId="0" applyFont="1" applyFill="1" applyBorder="1" applyAlignment="1">
      <alignment horizontal="left"/>
    </xf>
    <xf numFmtId="0" fontId="13" fillId="2" borderId="0" xfId="0" applyFont="1" applyFill="1"/>
    <xf numFmtId="4" fontId="13" fillId="6" borderId="0" xfId="0" applyNumberFormat="1" applyFont="1" applyFill="1" applyAlignment="1">
      <alignment vertical="center" wrapText="1"/>
    </xf>
    <xf numFmtId="0" fontId="13" fillId="4" borderId="0" xfId="0" applyFont="1" applyFill="1"/>
    <xf numFmtId="4" fontId="10" fillId="4" borderId="0" xfId="0" applyNumberFormat="1" applyFont="1" applyFill="1"/>
    <xf numFmtId="0" fontId="10" fillId="6" borderId="0" xfId="0" applyFont="1" applyFill="1"/>
    <xf numFmtId="0" fontId="23" fillId="16" borderId="0" xfId="0" applyFont="1" applyFill="1" applyAlignment="1">
      <alignment horizontal="center" vertical="center"/>
    </xf>
    <xf numFmtId="4" fontId="6" fillId="10" borderId="13" xfId="0" applyNumberFormat="1" applyFont="1" applyFill="1" applyBorder="1" applyAlignment="1">
      <alignment horizontal="center" wrapText="1"/>
    </xf>
    <xf numFmtId="4" fontId="4" fillId="6" borderId="0" xfId="0" applyNumberFormat="1" applyFont="1" applyFill="1"/>
    <xf numFmtId="0" fontId="20" fillId="8" borderId="27" xfId="0" applyFont="1" applyFill="1" applyBorder="1" applyAlignment="1">
      <alignment horizontal="center" vertical="center"/>
    </xf>
    <xf numFmtId="4" fontId="4" fillId="4" borderId="27" xfId="0" applyNumberFormat="1" applyFont="1" applyFill="1" applyBorder="1" applyAlignment="1">
      <alignment horizontal="right"/>
    </xf>
    <xf numFmtId="4" fontId="4" fillId="4" borderId="7" xfId="0" applyNumberFormat="1" applyFont="1" applyFill="1" applyBorder="1" applyAlignment="1">
      <alignment horizontal="right"/>
    </xf>
    <xf numFmtId="165" fontId="4" fillId="4" borderId="7" xfId="5" applyNumberFormat="1" applyFont="1" applyFill="1" applyBorder="1" applyAlignment="1">
      <alignment horizontal="center"/>
    </xf>
    <xf numFmtId="165" fontId="4" fillId="4" borderId="27" xfId="5" applyNumberFormat="1" applyFont="1" applyFill="1" applyBorder="1" applyAlignment="1">
      <alignment horizontal="center"/>
    </xf>
    <xf numFmtId="4" fontId="6" fillId="17" borderId="5" xfId="0" applyNumberFormat="1" applyFont="1" applyFill="1" applyBorder="1" applyAlignment="1">
      <alignment horizontal="right"/>
    </xf>
    <xf numFmtId="165" fontId="6" fillId="11" borderId="27" xfId="5" applyNumberFormat="1" applyFont="1" applyFill="1" applyBorder="1" applyAlignment="1">
      <alignment horizontal="center"/>
    </xf>
    <xf numFmtId="4" fontId="6" fillId="12" borderId="27" xfId="0" applyNumberFormat="1" applyFont="1" applyFill="1" applyBorder="1" applyAlignment="1">
      <alignment horizontal="right"/>
    </xf>
    <xf numFmtId="0" fontId="10" fillId="4" borderId="28" xfId="0" applyFont="1" applyFill="1" applyBorder="1" applyAlignment="1">
      <alignment horizontal="left"/>
    </xf>
    <xf numFmtId="0" fontId="13" fillId="11" borderId="28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20" fillId="8" borderId="29" xfId="0" applyFont="1" applyFill="1" applyBorder="1" applyAlignment="1">
      <alignment horizontal="center" vertical="center"/>
    </xf>
    <xf numFmtId="4" fontId="5" fillId="2" borderId="0" xfId="0" applyNumberFormat="1" applyFont="1" applyFill="1"/>
    <xf numFmtId="0" fontId="4" fillId="6" borderId="4" xfId="0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wrapText="1"/>
    </xf>
    <xf numFmtId="0" fontId="4" fillId="6" borderId="6" xfId="0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wrapText="1"/>
    </xf>
    <xf numFmtId="0" fontId="15" fillId="6" borderId="6" xfId="0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left" wrapText="1"/>
    </xf>
    <xf numFmtId="4" fontId="4" fillId="0" borderId="7" xfId="0" applyNumberFormat="1" applyFont="1" applyBorder="1"/>
    <xf numFmtId="4" fontId="5" fillId="4" borderId="0" xfId="0" applyNumberFormat="1" applyFont="1" applyFill="1"/>
    <xf numFmtId="164" fontId="3" fillId="6" borderId="0" xfId="1" applyFont="1" applyFill="1"/>
    <xf numFmtId="0" fontId="11" fillId="4" borderId="0" xfId="0" applyFont="1" applyFill="1"/>
    <xf numFmtId="4" fontId="13" fillId="16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wrapText="1"/>
    </xf>
    <xf numFmtId="4" fontId="4" fillId="16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0" fillId="6" borderId="0" xfId="0" applyFill="1"/>
    <xf numFmtId="3" fontId="4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left" wrapText="1"/>
    </xf>
    <xf numFmtId="4" fontId="10" fillId="4" borderId="0" xfId="0" applyNumberFormat="1" applyFont="1" applyFill="1" applyAlignment="1">
      <alignment horizontal="right"/>
    </xf>
    <xf numFmtId="164" fontId="3" fillId="6" borderId="0" xfId="1" applyFont="1" applyFill="1" applyBorder="1"/>
    <xf numFmtId="0" fontId="6" fillId="6" borderId="0" xfId="0" applyFont="1" applyFill="1"/>
    <xf numFmtId="164" fontId="1" fillId="6" borderId="0" xfId="1" applyFill="1" applyBorder="1"/>
    <xf numFmtId="3" fontId="6" fillId="6" borderId="0" xfId="0" applyNumberFormat="1" applyFont="1" applyFill="1" applyAlignment="1">
      <alignment horizontal="right" vertical="center" wrapText="1"/>
    </xf>
    <xf numFmtId="4" fontId="6" fillId="6" borderId="0" xfId="0" applyNumberFormat="1" applyFont="1" applyFill="1" applyAlignment="1">
      <alignment horizontal="right" vertical="center" wrapText="1"/>
    </xf>
    <xf numFmtId="4" fontId="6" fillId="6" borderId="0" xfId="0" applyNumberFormat="1" applyFont="1" applyFill="1" applyAlignment="1">
      <alignment horizontal="right"/>
    </xf>
    <xf numFmtId="167" fontId="4" fillId="4" borderId="0" xfId="2" applyFont="1" applyFill="1" applyBorder="1" applyAlignment="1" applyProtection="1"/>
    <xf numFmtId="164" fontId="4" fillId="4" borderId="0" xfId="0" applyNumberFormat="1" applyFont="1" applyFill="1"/>
    <xf numFmtId="0" fontId="18" fillId="6" borderId="0" xfId="0" applyFont="1" applyFill="1"/>
    <xf numFmtId="165" fontId="4" fillId="4" borderId="0" xfId="5" applyNumberFormat="1" applyFont="1" applyFill="1" applyBorder="1" applyAlignment="1">
      <alignment horizontal="center"/>
    </xf>
    <xf numFmtId="0" fontId="18" fillId="18" borderId="0" xfId="0" applyFont="1" applyFill="1"/>
    <xf numFmtId="0" fontId="13" fillId="19" borderId="0" xfId="0" applyFont="1" applyFill="1" applyAlignment="1">
      <alignment horizontal="left"/>
    </xf>
    <xf numFmtId="4" fontId="13" fillId="19" borderId="0" xfId="0" applyNumberFormat="1" applyFont="1" applyFill="1" applyAlignment="1">
      <alignment horizontal="right"/>
    </xf>
    <xf numFmtId="165" fontId="13" fillId="4" borderId="0" xfId="5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165" fontId="6" fillId="7" borderId="27" xfId="5" applyNumberFormat="1" applyFont="1" applyFill="1" applyBorder="1" applyAlignment="1">
      <alignment horizontal="center"/>
    </xf>
    <xf numFmtId="0" fontId="18" fillId="6" borderId="30" xfId="0" applyFont="1" applyFill="1" applyBorder="1"/>
    <xf numFmtId="0" fontId="18" fillId="18" borderId="30" xfId="0" applyFont="1" applyFill="1" applyBorder="1"/>
    <xf numFmtId="0" fontId="4" fillId="2" borderId="7" xfId="0" applyFont="1" applyFill="1" applyBorder="1" applyAlignment="1">
      <alignment horizontal="left"/>
    </xf>
    <xf numFmtId="0" fontId="6" fillId="15" borderId="10" xfId="0" applyFont="1" applyFill="1" applyBorder="1" applyAlignment="1">
      <alignment horizontal="left"/>
    </xf>
    <xf numFmtId="4" fontId="6" fillId="15" borderId="10" xfId="0" applyNumberFormat="1" applyFont="1" applyFill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165" fontId="4" fillId="2" borderId="27" xfId="5" applyNumberFormat="1" applyFont="1" applyFill="1" applyBorder="1" applyAlignment="1">
      <alignment horizontal="center"/>
    </xf>
    <xf numFmtId="0" fontId="6" fillId="11" borderId="27" xfId="0" applyFont="1" applyFill="1" applyBorder="1" applyAlignment="1">
      <alignment horizontal="left"/>
    </xf>
    <xf numFmtId="0" fontId="6" fillId="12" borderId="2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6" fontId="4" fillId="2" borderId="7" xfId="0" applyNumberFormat="1" applyFont="1" applyFill="1" applyBorder="1" applyAlignment="1">
      <alignment horizontal="center"/>
    </xf>
    <xf numFmtId="9" fontId="6" fillId="15" borderId="9" xfId="5" applyFont="1" applyFill="1" applyBorder="1" applyAlignment="1">
      <alignment horizontal="right"/>
    </xf>
    <xf numFmtId="9" fontId="4" fillId="2" borderId="7" xfId="5" applyFont="1" applyFill="1" applyBorder="1" applyAlignment="1" applyProtection="1"/>
    <xf numFmtId="10" fontId="4" fillId="2" borderId="7" xfId="5" applyNumberFormat="1" applyFont="1" applyFill="1" applyBorder="1" applyAlignment="1" applyProtection="1"/>
    <xf numFmtId="170" fontId="4" fillId="2" borderId="7" xfId="5" applyNumberFormat="1" applyFont="1" applyFill="1" applyBorder="1" applyAlignment="1" applyProtection="1"/>
    <xf numFmtId="171" fontId="4" fillId="2" borderId="7" xfId="5" applyNumberFormat="1" applyFont="1" applyFill="1" applyBorder="1" applyAlignment="1" applyProtection="1"/>
    <xf numFmtId="172" fontId="4" fillId="2" borderId="7" xfId="5" applyNumberFormat="1" applyFont="1" applyFill="1" applyBorder="1" applyAlignment="1" applyProtection="1"/>
    <xf numFmtId="4" fontId="4" fillId="2" borderId="5" xfId="1" applyNumberFormat="1" applyFont="1" applyFill="1" applyBorder="1" applyAlignment="1"/>
    <xf numFmtId="4" fontId="4" fillId="2" borderId="10" xfId="1" applyNumberFormat="1" applyFont="1" applyFill="1" applyBorder="1" applyAlignment="1"/>
    <xf numFmtId="9" fontId="4" fillId="2" borderId="7" xfId="5" applyFont="1" applyFill="1" applyBorder="1" applyAlignment="1" applyProtection="1">
      <alignment horizontal="center"/>
    </xf>
    <xf numFmtId="164" fontId="0" fillId="6" borderId="0" xfId="0" applyNumberFormat="1" applyFill="1"/>
    <xf numFmtId="173" fontId="0" fillId="6" borderId="0" xfId="0" applyNumberFormat="1" applyFill="1"/>
    <xf numFmtId="3" fontId="4" fillId="2" borderId="5" xfId="0" applyNumberFormat="1" applyFont="1" applyFill="1" applyBorder="1"/>
    <xf numFmtId="10" fontId="4" fillId="2" borderId="7" xfId="5" applyNumberFormat="1" applyFont="1" applyFill="1" applyBorder="1" applyAlignment="1" applyProtection="1">
      <alignment horizontal="right"/>
    </xf>
    <xf numFmtId="170" fontId="4" fillId="2" borderId="7" xfId="5" applyNumberFormat="1" applyFont="1" applyFill="1" applyBorder="1" applyAlignment="1" applyProtection="1">
      <alignment horizontal="right"/>
    </xf>
    <xf numFmtId="171" fontId="4" fillId="2" borderId="7" xfId="5" applyNumberFormat="1" applyFont="1" applyFill="1" applyBorder="1" applyAlignment="1" applyProtection="1">
      <alignment horizontal="right"/>
    </xf>
    <xf numFmtId="172" fontId="4" fillId="2" borderId="7" xfId="5" applyNumberFormat="1" applyFont="1" applyFill="1" applyBorder="1" applyAlignment="1" applyProtection="1">
      <alignment horizontal="right"/>
    </xf>
    <xf numFmtId="9" fontId="4" fillId="2" borderId="7" xfId="5" applyFont="1" applyFill="1" applyBorder="1" applyAlignment="1" applyProtection="1">
      <alignment horizontal="right"/>
    </xf>
    <xf numFmtId="49" fontId="20" fillId="8" borderId="14" xfId="0" applyNumberFormat="1" applyFont="1" applyFill="1" applyBorder="1" applyAlignment="1">
      <alignment horizontal="center" vertical="center"/>
    </xf>
    <xf numFmtId="49" fontId="20" fillId="8" borderId="2" xfId="0" applyNumberFormat="1" applyFont="1" applyFill="1" applyBorder="1" applyAlignment="1">
      <alignment horizontal="center" vertical="center"/>
    </xf>
    <xf numFmtId="3" fontId="20" fillId="21" borderId="22" xfId="0" applyNumberFormat="1" applyFont="1" applyFill="1" applyBorder="1" applyAlignment="1">
      <alignment horizontal="center" vertical="center"/>
    </xf>
    <xf numFmtId="3" fontId="20" fillId="21" borderId="20" xfId="0" applyNumberFormat="1" applyFont="1" applyFill="1" applyBorder="1" applyAlignment="1">
      <alignment horizontal="center" vertical="center"/>
    </xf>
    <xf numFmtId="4" fontId="6" fillId="10" borderId="8" xfId="0" applyNumberFormat="1" applyFont="1" applyFill="1" applyBorder="1" applyAlignment="1">
      <alignment horizontal="center" wrapText="1"/>
    </xf>
    <xf numFmtId="4" fontId="6" fillId="10" borderId="13" xfId="0" applyNumberFormat="1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8" borderId="24" xfId="0" applyFont="1" applyFill="1" applyBorder="1" applyAlignment="1">
      <alignment horizontal="center" vertical="center"/>
    </xf>
    <xf numFmtId="3" fontId="20" fillId="21" borderId="22" xfId="0" applyNumberFormat="1" applyFont="1" applyFill="1" applyBorder="1" applyAlignment="1">
      <alignment horizontal="center" vertical="center" wrapText="1"/>
    </xf>
    <xf numFmtId="3" fontId="20" fillId="21" borderId="2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left" wrapText="1"/>
    </xf>
    <xf numFmtId="0" fontId="4" fillId="2" borderId="31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left" wrapText="1"/>
    </xf>
    <xf numFmtId="0" fontId="4" fillId="2" borderId="33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4" fontId="20" fillId="5" borderId="34" xfId="0" applyNumberFormat="1" applyFont="1" applyFill="1" applyBorder="1" applyAlignment="1">
      <alignment horizontal="center"/>
    </xf>
    <xf numFmtId="4" fontId="20" fillId="5" borderId="35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6" fillId="13" borderId="29" xfId="0" applyFont="1" applyFill="1" applyBorder="1" applyAlignment="1">
      <alignment horizontal="center" vertical="center"/>
    </xf>
    <xf numFmtId="0" fontId="6" fillId="13" borderId="36" xfId="0" applyFont="1" applyFill="1" applyBorder="1" applyAlignment="1">
      <alignment horizontal="center" vertical="center"/>
    </xf>
    <xf numFmtId="0" fontId="6" fillId="13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6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6" fillId="7" borderId="38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20" borderId="5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 vertical="center"/>
    </xf>
    <xf numFmtId="0" fontId="20" fillId="8" borderId="41" xfId="0" applyFont="1" applyFill="1" applyBorder="1" applyAlignment="1">
      <alignment horizontal="center" vertical="center"/>
    </xf>
    <xf numFmtId="0" fontId="6" fillId="13" borderId="38" xfId="0" applyFont="1" applyFill="1" applyBorder="1" applyAlignment="1">
      <alignment horizontal="center" vertical="center"/>
    </xf>
    <xf numFmtId="0" fontId="6" fillId="13" borderId="39" xfId="0" applyFont="1" applyFill="1" applyBorder="1" applyAlignment="1">
      <alignment horizontal="center" vertical="center"/>
    </xf>
    <xf numFmtId="0" fontId="6" fillId="13" borderId="40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</cellXfs>
  <cellStyles count="9">
    <cellStyle name="Millares" xfId="1" builtinId="3"/>
    <cellStyle name="Millares [0]" xfId="2" builtinId="6"/>
    <cellStyle name="Millares [0] 2" xfId="3" xr:uid="{EFA77087-1169-4E63-B45E-2DD0F9D31BB2}"/>
    <cellStyle name="Normal" xfId="0" builtinId="0"/>
    <cellStyle name="Normal_CEXT PESCA PROVINCIAS" xfId="4" xr:uid="{80DFF82C-32D7-4682-B927-BBC225F605BA}"/>
    <cellStyle name="Porcentaje" xfId="5" builtinId="5"/>
    <cellStyle name="Porcentaje 2" xfId="6" xr:uid="{BC19D2E6-D2DA-4368-AEFB-409A05CCF4B9}"/>
    <cellStyle name="Resultado de la tabla dinámica" xfId="7" xr:uid="{4C6FAA8E-F5C3-4D39-A21A-32420C3DA381}"/>
    <cellStyle name="Valor de la tabla dinámica" xfId="8" xr:uid="{5E8BCF93-C29A-4D8D-9343-DC289DE0E54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AFAFE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5</xdr:row>
      <xdr:rowOff>90054</xdr:rowOff>
    </xdr:from>
    <xdr:to>
      <xdr:col>12</xdr:col>
      <xdr:colOff>679450</xdr:colOff>
      <xdr:row>8</xdr:row>
      <xdr:rowOff>9525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1F1E29F1-11DC-C51F-F1D1-FFB854AB6BAE}"/>
            </a:ext>
          </a:extLst>
        </xdr:cNvPr>
        <xdr:cNvSpPr txBox="1"/>
      </xdr:nvSpPr>
      <xdr:spPr bwMode="auto">
        <a:xfrm>
          <a:off x="228600" y="1004454"/>
          <a:ext cx="11334750" cy="662421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"Comercio Exterior de los productos pesqueros en Andalucía"  </a:t>
          </a:r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es un producto</a:t>
          </a: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 perteneciente a la operación estadística</a:t>
          </a:r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r>
            <a:rPr lang="es-ES" sz="1100" b="1" i="1">
              <a:solidFill>
                <a:schemeClr val="tx2">
                  <a:lumMod val="60000"/>
                  <a:lumOff val="4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Producción Pesquera Andaluza </a:t>
          </a:r>
          <a:r>
            <a:rPr lang="es-ES" sz="1100" b="0" i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incluida dentro del  </a:t>
          </a:r>
          <a:r>
            <a:rPr lang="es-ES" sz="1100" b="1" u="sng">
              <a:solidFill>
                <a:schemeClr val="tx2">
                  <a:lumMod val="60000"/>
                  <a:lumOff val="4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Plan Estadístico y Cartográfico de Andalucía 2023-2029 </a:t>
          </a:r>
          <a:r>
            <a:rPr lang="es-ES" sz="1100" b="0" u="none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,</a:t>
          </a:r>
          <a:r>
            <a:rPr lang="es-ES" sz="1100" b="0" u="none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elaborado a partir de los datos facilitados por la Agencia Tributaria.</a:t>
          </a:r>
        </a:p>
        <a:p>
          <a:endParaRPr lang="es-ES" sz="1100">
            <a:solidFill>
              <a:srgbClr val="FF000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endParaRPr lang="es-ES" sz="110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6</xdr:col>
      <xdr:colOff>104776</xdr:colOff>
      <xdr:row>0</xdr:row>
      <xdr:rowOff>232812</xdr:rowOff>
    </xdr:from>
    <xdr:to>
      <xdr:col>12</xdr:col>
      <xdr:colOff>781072</xdr:colOff>
      <xdr:row>2</xdr:row>
      <xdr:rowOff>123825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61086A0F-6247-A01D-DCD6-EB2B2293B404}"/>
            </a:ext>
          </a:extLst>
        </xdr:cNvPr>
        <xdr:cNvSpPr txBox="1"/>
      </xdr:nvSpPr>
      <xdr:spPr bwMode="auto">
        <a:xfrm>
          <a:off x="6276976" y="232812"/>
          <a:ext cx="5381624" cy="338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2120900</xdr:colOff>
      <xdr:row>3</xdr:row>
      <xdr:rowOff>127000</xdr:rowOff>
    </xdr:to>
    <xdr:pic>
      <xdr:nvPicPr>
        <xdr:cNvPr id="385273" name="Imagen 6">
          <a:extLst>
            <a:ext uri="{FF2B5EF4-FFF2-40B4-BE49-F238E27FC236}">
              <a16:creationId xmlns:a16="http://schemas.microsoft.com/office/drawing/2014/main" id="{1618AFD6-F84B-05D5-BA50-194F9697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40322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266066</xdr:colOff>
      <xdr:row>6</xdr:row>
      <xdr:rowOff>85725</xdr:rowOff>
    </xdr:from>
    <xdr:to>
      <xdr:col>1</xdr:col>
      <xdr:colOff>142853</xdr:colOff>
      <xdr:row>8</xdr:row>
      <xdr:rowOff>0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330C79F7-0E9D-4FA6-D859-9B608ABC933D}"/>
            </a:ext>
          </a:extLst>
        </xdr:cNvPr>
        <xdr:cNvSpPr/>
      </xdr:nvSpPr>
      <xdr:spPr bwMode="auto">
        <a:xfrm>
          <a:off x="257176" y="1504950"/>
          <a:ext cx="180974" cy="209550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0</xdr:col>
      <xdr:colOff>266066</xdr:colOff>
      <xdr:row>25</xdr:row>
      <xdr:rowOff>85725</xdr:rowOff>
    </xdr:from>
    <xdr:to>
      <xdr:col>1</xdr:col>
      <xdr:colOff>154841</xdr:colOff>
      <xdr:row>27</xdr:row>
      <xdr:rowOff>0</xdr:rowOff>
    </xdr:to>
    <xdr:sp macro="" textlink="">
      <xdr:nvSpPr>
        <xdr:cNvPr id="10" name="9 Elipse">
          <a:extLst>
            <a:ext uri="{FF2B5EF4-FFF2-40B4-BE49-F238E27FC236}">
              <a16:creationId xmlns:a16="http://schemas.microsoft.com/office/drawing/2014/main" id="{F145B618-3D02-FC43-6411-6F55D835D358}"/>
            </a:ext>
          </a:extLst>
        </xdr:cNvPr>
        <xdr:cNvSpPr/>
      </xdr:nvSpPr>
      <xdr:spPr bwMode="auto">
        <a:xfrm>
          <a:off x="257176" y="4648200"/>
          <a:ext cx="190499" cy="209550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0</xdr:col>
      <xdr:colOff>223520</xdr:colOff>
      <xdr:row>59</xdr:row>
      <xdr:rowOff>85725</xdr:rowOff>
    </xdr:from>
    <xdr:to>
      <xdr:col>1</xdr:col>
      <xdr:colOff>123900</xdr:colOff>
      <xdr:row>61</xdr:row>
      <xdr:rowOff>9525</xdr:rowOff>
    </xdr:to>
    <xdr:sp macro="" textlink="">
      <xdr:nvSpPr>
        <xdr:cNvPr id="12" name="11 Elipse">
          <a:extLst>
            <a:ext uri="{FF2B5EF4-FFF2-40B4-BE49-F238E27FC236}">
              <a16:creationId xmlns:a16="http://schemas.microsoft.com/office/drawing/2014/main" id="{C65B77A4-8884-C954-D0FB-D89CB546531D}"/>
            </a:ext>
          </a:extLst>
        </xdr:cNvPr>
        <xdr:cNvSpPr/>
      </xdr:nvSpPr>
      <xdr:spPr bwMode="auto">
        <a:xfrm>
          <a:off x="219075" y="10420350"/>
          <a:ext cx="195655" cy="219075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5</xdr:col>
      <xdr:colOff>574041</xdr:colOff>
      <xdr:row>1</xdr:row>
      <xdr:rowOff>4212</xdr:rowOff>
    </xdr:from>
    <xdr:to>
      <xdr:col>11</xdr:col>
      <xdr:colOff>223527</xdr:colOff>
      <xdr:row>2</xdr:row>
      <xdr:rowOff>142875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2D16BC20-BA85-72E8-7091-267E1E8F2D18}"/>
            </a:ext>
          </a:extLst>
        </xdr:cNvPr>
        <xdr:cNvSpPr txBox="1"/>
      </xdr:nvSpPr>
      <xdr:spPr bwMode="auto">
        <a:xfrm>
          <a:off x="5267326" y="251862"/>
          <a:ext cx="5572124" cy="338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82550</xdr:colOff>
      <xdr:row>0</xdr:row>
      <xdr:rowOff>0</xdr:rowOff>
    </xdr:from>
    <xdr:to>
      <xdr:col>3</xdr:col>
      <xdr:colOff>628650</xdr:colOff>
      <xdr:row>3</xdr:row>
      <xdr:rowOff>196850</xdr:rowOff>
    </xdr:to>
    <xdr:pic>
      <xdr:nvPicPr>
        <xdr:cNvPr id="381930" name="Imagen 6">
          <a:extLst>
            <a:ext uri="{FF2B5EF4-FFF2-40B4-BE49-F238E27FC236}">
              <a16:creationId xmlns:a16="http://schemas.microsoft.com/office/drawing/2014/main" id="{B6512CDF-47F3-E860-5B12-53D5DD08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0"/>
          <a:ext cx="3327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223520</xdr:colOff>
      <xdr:row>74</xdr:row>
      <xdr:rowOff>85725</xdr:rowOff>
    </xdr:from>
    <xdr:to>
      <xdr:col>1</xdr:col>
      <xdr:colOff>123900</xdr:colOff>
      <xdr:row>76</xdr:row>
      <xdr:rowOff>9525</xdr:rowOff>
    </xdr:to>
    <xdr:sp macro="" textlink="">
      <xdr:nvSpPr>
        <xdr:cNvPr id="4" name="11 Elipse">
          <a:extLst>
            <a:ext uri="{FF2B5EF4-FFF2-40B4-BE49-F238E27FC236}">
              <a16:creationId xmlns:a16="http://schemas.microsoft.com/office/drawing/2014/main" id="{E5DA192C-8A98-E729-959E-D90DEEA23F1A}"/>
            </a:ext>
          </a:extLst>
        </xdr:cNvPr>
        <xdr:cNvSpPr/>
      </xdr:nvSpPr>
      <xdr:spPr bwMode="auto">
        <a:xfrm>
          <a:off x="219075" y="9027319"/>
          <a:ext cx="198036" cy="221456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15</xdr:col>
      <xdr:colOff>120650</xdr:colOff>
      <xdr:row>57</xdr:row>
      <xdr:rowOff>95250</xdr:rowOff>
    </xdr:to>
    <xdr:pic>
      <xdr:nvPicPr>
        <xdr:cNvPr id="381932" name="Imagen 2">
          <a:extLst>
            <a:ext uri="{FF2B5EF4-FFF2-40B4-BE49-F238E27FC236}">
              <a16:creationId xmlns:a16="http://schemas.microsoft.com/office/drawing/2014/main" id="{6ACA54B4-506B-4AEB-2F3C-A7D72C00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5302250"/>
          <a:ext cx="7696200" cy="390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501650</xdr:colOff>
      <xdr:row>62</xdr:row>
      <xdr:rowOff>57150</xdr:rowOff>
    </xdr:from>
    <xdr:to>
      <xdr:col>16</xdr:col>
      <xdr:colOff>457200</xdr:colOff>
      <xdr:row>73</xdr:row>
      <xdr:rowOff>107950</xdr:rowOff>
    </xdr:to>
    <xdr:pic>
      <xdr:nvPicPr>
        <xdr:cNvPr id="381933" name="Imagen 13">
          <a:extLst>
            <a:ext uri="{FF2B5EF4-FFF2-40B4-BE49-F238E27FC236}">
              <a16:creationId xmlns:a16="http://schemas.microsoft.com/office/drawing/2014/main" id="{CF4A763F-5685-FC4A-F5D9-49E3AF91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10102850"/>
          <a:ext cx="8331200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85725</xdr:rowOff>
    </xdr:from>
    <xdr:to>
      <xdr:col>1</xdr:col>
      <xdr:colOff>220982</xdr:colOff>
      <xdr:row>8</xdr:row>
      <xdr:rowOff>1904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F98A0D2E-6D8A-74E9-93EA-7BEBEA6C3F18}"/>
            </a:ext>
          </a:extLst>
        </xdr:cNvPr>
        <xdr:cNvSpPr/>
      </xdr:nvSpPr>
      <xdr:spPr bwMode="auto">
        <a:xfrm>
          <a:off x="304800" y="1247775"/>
          <a:ext cx="209549" cy="209549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9525</xdr:colOff>
      <xdr:row>15</xdr:row>
      <xdr:rowOff>85725</xdr:rowOff>
    </xdr:from>
    <xdr:to>
      <xdr:col>1</xdr:col>
      <xdr:colOff>220982</xdr:colOff>
      <xdr:row>17</xdr:row>
      <xdr:rowOff>1904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5888C6DB-8BC5-82F6-C5EB-A8C05B814723}"/>
            </a:ext>
          </a:extLst>
        </xdr:cNvPr>
        <xdr:cNvSpPr/>
      </xdr:nvSpPr>
      <xdr:spPr bwMode="auto">
        <a:xfrm>
          <a:off x="304800" y="3276600"/>
          <a:ext cx="207597" cy="211454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4</xdr:col>
      <xdr:colOff>118052</xdr:colOff>
      <xdr:row>0</xdr:row>
      <xdr:rowOff>213880</xdr:rowOff>
    </xdr:from>
    <xdr:to>
      <xdr:col>10</xdr:col>
      <xdr:colOff>527621</xdr:colOff>
      <xdr:row>2</xdr:row>
      <xdr:rowOff>100563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C9222E02-A65E-0D26-5049-D09213F2941D}"/>
            </a:ext>
          </a:extLst>
        </xdr:cNvPr>
        <xdr:cNvSpPr txBox="1"/>
      </xdr:nvSpPr>
      <xdr:spPr bwMode="auto">
        <a:xfrm>
          <a:off x="5411066" y="213880"/>
          <a:ext cx="6720321" cy="336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203200</xdr:colOff>
      <xdr:row>3</xdr:row>
      <xdr:rowOff>196850</xdr:rowOff>
    </xdr:to>
    <xdr:pic>
      <xdr:nvPicPr>
        <xdr:cNvPr id="382887" name="Imagen 1">
          <a:extLst>
            <a:ext uri="{FF2B5EF4-FFF2-40B4-BE49-F238E27FC236}">
              <a16:creationId xmlns:a16="http://schemas.microsoft.com/office/drawing/2014/main" id="{026BA471-8F90-A944-B744-C9A005FE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6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40</xdr:row>
      <xdr:rowOff>85725</xdr:rowOff>
    </xdr:from>
    <xdr:to>
      <xdr:col>1</xdr:col>
      <xdr:colOff>220982</xdr:colOff>
      <xdr:row>42</xdr:row>
      <xdr:rowOff>1904</xdr:rowOff>
    </xdr:to>
    <xdr:sp macro="" textlink="">
      <xdr:nvSpPr>
        <xdr:cNvPr id="2" name="11 Elipse">
          <a:extLst>
            <a:ext uri="{FF2B5EF4-FFF2-40B4-BE49-F238E27FC236}">
              <a16:creationId xmlns:a16="http://schemas.microsoft.com/office/drawing/2014/main" id="{DC984E03-FE1E-F4F7-42BA-EA1F430472C8}"/>
            </a:ext>
          </a:extLst>
        </xdr:cNvPr>
        <xdr:cNvSpPr/>
      </xdr:nvSpPr>
      <xdr:spPr bwMode="auto">
        <a:xfrm>
          <a:off x="304800" y="10144125"/>
          <a:ext cx="207597" cy="211454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9525</xdr:colOff>
      <xdr:row>65</xdr:row>
      <xdr:rowOff>85725</xdr:rowOff>
    </xdr:from>
    <xdr:to>
      <xdr:col>1</xdr:col>
      <xdr:colOff>220982</xdr:colOff>
      <xdr:row>67</xdr:row>
      <xdr:rowOff>1904</xdr:rowOff>
    </xdr:to>
    <xdr:sp macro="" textlink="">
      <xdr:nvSpPr>
        <xdr:cNvPr id="3" name="5 Elipse">
          <a:extLst>
            <a:ext uri="{FF2B5EF4-FFF2-40B4-BE49-F238E27FC236}">
              <a16:creationId xmlns:a16="http://schemas.microsoft.com/office/drawing/2014/main" id="{DD41E7FC-BC2B-4EE4-6310-2B06502D59C2}"/>
            </a:ext>
          </a:extLst>
        </xdr:cNvPr>
        <xdr:cNvSpPr/>
      </xdr:nvSpPr>
      <xdr:spPr bwMode="auto">
        <a:xfrm>
          <a:off x="304800" y="14154150"/>
          <a:ext cx="207597" cy="211454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 editAs="oneCell">
    <xdr:from>
      <xdr:col>6</xdr:col>
      <xdr:colOff>98425</xdr:colOff>
      <xdr:row>5</xdr:row>
      <xdr:rowOff>180975</xdr:rowOff>
    </xdr:from>
    <xdr:to>
      <xdr:col>10</xdr:col>
      <xdr:colOff>1019175</xdr:colOff>
      <xdr:row>15</xdr:row>
      <xdr:rowOff>155575</xdr:rowOff>
    </xdr:to>
    <xdr:pic>
      <xdr:nvPicPr>
        <xdr:cNvPr id="382890" name="Imagen 7">
          <a:extLst>
            <a:ext uri="{FF2B5EF4-FFF2-40B4-BE49-F238E27FC236}">
              <a16:creationId xmlns:a16="http://schemas.microsoft.com/office/drawing/2014/main" id="{C8E7F085-44A1-00B8-FBE6-AD3CA4FC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6575" y="1095375"/>
          <a:ext cx="6369050" cy="225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292100</xdr:colOff>
      <xdr:row>68</xdr:row>
      <xdr:rowOff>222250</xdr:rowOff>
    </xdr:from>
    <xdr:to>
      <xdr:col>11</xdr:col>
      <xdr:colOff>196850</xdr:colOff>
      <xdr:row>80</xdr:row>
      <xdr:rowOff>50800</xdr:rowOff>
    </xdr:to>
    <xdr:pic>
      <xdr:nvPicPr>
        <xdr:cNvPr id="382891" name="Imagen 5">
          <a:extLst>
            <a:ext uri="{FF2B5EF4-FFF2-40B4-BE49-F238E27FC236}">
              <a16:creationId xmlns:a16="http://schemas.microsoft.com/office/drawing/2014/main" id="{130EDCC2-9B23-F4DC-D0BB-CE24FD1E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17018000"/>
          <a:ext cx="5734050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361950</xdr:colOff>
      <xdr:row>81</xdr:row>
      <xdr:rowOff>165100</xdr:rowOff>
    </xdr:from>
    <xdr:to>
      <xdr:col>11</xdr:col>
      <xdr:colOff>266700</xdr:colOff>
      <xdr:row>92</xdr:row>
      <xdr:rowOff>241300</xdr:rowOff>
    </xdr:to>
    <xdr:pic>
      <xdr:nvPicPr>
        <xdr:cNvPr id="382892" name="Imagen 7">
          <a:extLst>
            <a:ext uri="{FF2B5EF4-FFF2-40B4-BE49-F238E27FC236}">
              <a16:creationId xmlns:a16="http://schemas.microsoft.com/office/drawing/2014/main" id="{3241D99F-AF28-856E-44BF-9487C40E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6350" y="20262850"/>
          <a:ext cx="5734050" cy="28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1416050</xdr:colOff>
      <xdr:row>6</xdr:row>
      <xdr:rowOff>19050</xdr:rowOff>
    </xdr:from>
    <xdr:to>
      <xdr:col>14</xdr:col>
      <xdr:colOff>889000</xdr:colOff>
      <xdr:row>18</xdr:row>
      <xdr:rowOff>95250</xdr:rowOff>
    </xdr:to>
    <xdr:pic>
      <xdr:nvPicPr>
        <xdr:cNvPr id="386175" name="Imagen 3">
          <a:extLst>
            <a:ext uri="{FF2B5EF4-FFF2-40B4-BE49-F238E27FC236}">
              <a16:creationId xmlns:a16="http://schemas.microsoft.com/office/drawing/2014/main" id="{06772FBB-A934-AC74-B4C0-565FABB4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1400" y="1200150"/>
          <a:ext cx="7327900" cy="260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</xdr:row>
      <xdr:rowOff>92075</xdr:rowOff>
    </xdr:from>
    <xdr:to>
      <xdr:col>1</xdr:col>
      <xdr:colOff>237184</xdr:colOff>
      <xdr:row>8</xdr:row>
      <xdr:rowOff>1947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7922F3BC-60B0-3E17-16B1-A96E435FEC1D}"/>
            </a:ext>
          </a:extLst>
        </xdr:cNvPr>
        <xdr:cNvSpPr/>
      </xdr:nvSpPr>
      <xdr:spPr bwMode="auto">
        <a:xfrm>
          <a:off x="285750" y="1247775"/>
          <a:ext cx="209549" cy="209549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9525</xdr:colOff>
      <xdr:row>66</xdr:row>
      <xdr:rowOff>85725</xdr:rowOff>
    </xdr:from>
    <xdr:to>
      <xdr:col>1</xdr:col>
      <xdr:colOff>237184</xdr:colOff>
      <xdr:row>68</xdr:row>
      <xdr:rowOff>1904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9C1EBD7E-2D4E-46C8-193E-DB37FEEE9603}"/>
            </a:ext>
          </a:extLst>
        </xdr:cNvPr>
        <xdr:cNvSpPr/>
      </xdr:nvSpPr>
      <xdr:spPr bwMode="auto">
        <a:xfrm>
          <a:off x="305858" y="1239308"/>
          <a:ext cx="209549" cy="205316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9525</xdr:colOff>
      <xdr:row>40</xdr:row>
      <xdr:rowOff>85725</xdr:rowOff>
    </xdr:from>
    <xdr:to>
      <xdr:col>1</xdr:col>
      <xdr:colOff>237184</xdr:colOff>
      <xdr:row>42</xdr:row>
      <xdr:rowOff>0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7CBBB175-B257-DEE2-ED8C-843A630002BA}"/>
            </a:ext>
          </a:extLst>
        </xdr:cNvPr>
        <xdr:cNvSpPr/>
      </xdr:nvSpPr>
      <xdr:spPr bwMode="auto">
        <a:xfrm>
          <a:off x="304800" y="4419600"/>
          <a:ext cx="207597" cy="200025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6</xdr:col>
      <xdr:colOff>848996</xdr:colOff>
      <xdr:row>0</xdr:row>
      <xdr:rowOff>227040</xdr:rowOff>
    </xdr:from>
    <xdr:to>
      <xdr:col>12</xdr:col>
      <xdr:colOff>389945</xdr:colOff>
      <xdr:row>2</xdr:row>
      <xdr:rowOff>131127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3FFB2A89-24A2-B493-8E70-AB86DB7B545E}"/>
            </a:ext>
          </a:extLst>
        </xdr:cNvPr>
        <xdr:cNvSpPr txBox="1"/>
      </xdr:nvSpPr>
      <xdr:spPr bwMode="auto">
        <a:xfrm>
          <a:off x="8113396" y="227040"/>
          <a:ext cx="8103639" cy="351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1800">
              <a:effectLst/>
            </a:rPr>
            <a:t> 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31750</xdr:colOff>
      <xdr:row>0</xdr:row>
      <xdr:rowOff>0</xdr:rowOff>
    </xdr:from>
    <xdr:to>
      <xdr:col>3</xdr:col>
      <xdr:colOff>228600</xdr:colOff>
      <xdr:row>3</xdr:row>
      <xdr:rowOff>196850</xdr:rowOff>
    </xdr:to>
    <xdr:pic>
      <xdr:nvPicPr>
        <xdr:cNvPr id="386180" name="Imagen 6">
          <a:extLst>
            <a:ext uri="{FF2B5EF4-FFF2-40B4-BE49-F238E27FC236}">
              <a16:creationId xmlns:a16="http://schemas.microsoft.com/office/drawing/2014/main" id="{1D791092-7ECD-83B5-F3CC-234DB336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3276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15</xdr:row>
      <xdr:rowOff>92075</xdr:rowOff>
    </xdr:from>
    <xdr:to>
      <xdr:col>1</xdr:col>
      <xdr:colOff>237184</xdr:colOff>
      <xdr:row>16</xdr:row>
      <xdr:rowOff>38121</xdr:rowOff>
    </xdr:to>
    <xdr:sp macro="" textlink="">
      <xdr:nvSpPr>
        <xdr:cNvPr id="2" name="7 Elipse">
          <a:extLst>
            <a:ext uri="{FF2B5EF4-FFF2-40B4-BE49-F238E27FC236}">
              <a16:creationId xmlns:a16="http://schemas.microsoft.com/office/drawing/2014/main" id="{2780C109-B60D-67CB-FE53-AF3A1B46B2DB}"/>
            </a:ext>
          </a:extLst>
        </xdr:cNvPr>
        <xdr:cNvSpPr/>
      </xdr:nvSpPr>
      <xdr:spPr bwMode="auto">
        <a:xfrm>
          <a:off x="304800" y="3257550"/>
          <a:ext cx="207597" cy="200025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 editAs="oneCell">
    <xdr:from>
      <xdr:col>8</xdr:col>
      <xdr:colOff>590550</xdr:colOff>
      <xdr:row>21</xdr:row>
      <xdr:rowOff>203200</xdr:rowOff>
    </xdr:from>
    <xdr:to>
      <xdr:col>12</xdr:col>
      <xdr:colOff>527050</xdr:colOff>
      <xdr:row>34</xdr:row>
      <xdr:rowOff>146050</xdr:rowOff>
    </xdr:to>
    <xdr:pic>
      <xdr:nvPicPr>
        <xdr:cNvPr id="386182" name="Imagen 2">
          <a:extLst>
            <a:ext uri="{FF2B5EF4-FFF2-40B4-BE49-F238E27FC236}">
              <a16:creationId xmlns:a16="http://schemas.microsoft.com/office/drawing/2014/main" id="{212C39E5-12B3-D624-29D8-B683D24B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900" y="4838700"/>
          <a:ext cx="5454650" cy="324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660400</xdr:colOff>
      <xdr:row>22</xdr:row>
      <xdr:rowOff>50800</xdr:rowOff>
    </xdr:from>
    <xdr:to>
      <xdr:col>16</xdr:col>
      <xdr:colOff>1035050</xdr:colOff>
      <xdr:row>34</xdr:row>
      <xdr:rowOff>133350</xdr:rowOff>
    </xdr:to>
    <xdr:pic>
      <xdr:nvPicPr>
        <xdr:cNvPr id="386183" name="Imagen 3">
          <a:extLst>
            <a:ext uri="{FF2B5EF4-FFF2-40B4-BE49-F238E27FC236}">
              <a16:creationId xmlns:a16="http://schemas.microsoft.com/office/drawing/2014/main" id="{B0CC66F4-BA78-17AF-4D12-AD6AEBDD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3900" y="4940300"/>
          <a:ext cx="5283200" cy="313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6</xdr:row>
      <xdr:rowOff>47625</xdr:rowOff>
    </xdr:from>
    <xdr:to>
      <xdr:col>1</xdr:col>
      <xdr:colOff>223355</xdr:colOff>
      <xdr:row>8</xdr:row>
      <xdr:rowOff>3175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025B1F41-036D-9EE6-F606-60B53B7E2A6B}"/>
            </a:ext>
          </a:extLst>
        </xdr:cNvPr>
        <xdr:cNvSpPr/>
      </xdr:nvSpPr>
      <xdr:spPr bwMode="auto">
        <a:xfrm>
          <a:off x="590550" y="1257300"/>
          <a:ext cx="209550" cy="209550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3175</xdr:colOff>
      <xdr:row>54</xdr:row>
      <xdr:rowOff>85725</xdr:rowOff>
    </xdr:from>
    <xdr:to>
      <xdr:col>1</xdr:col>
      <xdr:colOff>237158</xdr:colOff>
      <xdr:row>56</xdr:row>
      <xdr:rowOff>1904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75FEB813-ED39-AD18-5D89-9EDE6604D363}"/>
            </a:ext>
          </a:extLst>
        </xdr:cNvPr>
        <xdr:cNvSpPr/>
      </xdr:nvSpPr>
      <xdr:spPr bwMode="auto">
        <a:xfrm>
          <a:off x="591608" y="1292225"/>
          <a:ext cx="209549" cy="205316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9</xdr:col>
      <xdr:colOff>1005618</xdr:colOff>
      <xdr:row>0</xdr:row>
      <xdr:rowOff>185187</xdr:rowOff>
    </xdr:from>
    <xdr:to>
      <xdr:col>17</xdr:col>
      <xdr:colOff>720248</xdr:colOff>
      <xdr:row>2</xdr:row>
      <xdr:rowOff>76200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9225F091-6115-3778-1943-0A0E2A3A4B16}"/>
            </a:ext>
          </a:extLst>
        </xdr:cNvPr>
        <xdr:cNvSpPr txBox="1"/>
      </xdr:nvSpPr>
      <xdr:spPr bwMode="auto">
        <a:xfrm>
          <a:off x="13178568" y="185187"/>
          <a:ext cx="9372980" cy="338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12700</xdr:colOff>
      <xdr:row>0</xdr:row>
      <xdr:rowOff>0</xdr:rowOff>
    </xdr:from>
    <xdr:to>
      <xdr:col>2</xdr:col>
      <xdr:colOff>159475</xdr:colOff>
      <xdr:row>3</xdr:row>
      <xdr:rowOff>196850</xdr:rowOff>
    </xdr:to>
    <xdr:pic>
      <xdr:nvPicPr>
        <xdr:cNvPr id="383546" name="Imagen 6">
          <a:extLst>
            <a:ext uri="{FF2B5EF4-FFF2-40B4-BE49-F238E27FC236}">
              <a16:creationId xmlns:a16="http://schemas.microsoft.com/office/drawing/2014/main" id="{9950DAEB-9C4A-9588-3535-B96ABBAB6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3270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3175</xdr:colOff>
      <xdr:row>24</xdr:row>
      <xdr:rowOff>47625</xdr:rowOff>
    </xdr:from>
    <xdr:to>
      <xdr:col>1</xdr:col>
      <xdr:colOff>223355</xdr:colOff>
      <xdr:row>26</xdr:row>
      <xdr:rowOff>3175</xdr:rowOff>
    </xdr:to>
    <xdr:sp macro="" textlink="">
      <xdr:nvSpPr>
        <xdr:cNvPr id="2" name="9 Elipse">
          <a:extLst>
            <a:ext uri="{FF2B5EF4-FFF2-40B4-BE49-F238E27FC236}">
              <a16:creationId xmlns:a16="http://schemas.microsoft.com/office/drawing/2014/main" id="{036AAB4B-28DD-12F9-5A10-2651A882F9DC}"/>
            </a:ext>
          </a:extLst>
        </xdr:cNvPr>
        <xdr:cNvSpPr/>
      </xdr:nvSpPr>
      <xdr:spPr bwMode="auto">
        <a:xfrm>
          <a:off x="333375" y="4829175"/>
          <a:ext cx="209550" cy="209550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85725</xdr:rowOff>
    </xdr:from>
    <xdr:to>
      <xdr:col>1</xdr:col>
      <xdr:colOff>237184</xdr:colOff>
      <xdr:row>8</xdr:row>
      <xdr:rowOff>1904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3167894A-489C-1030-7EFD-E1B4FE2A8955}"/>
            </a:ext>
          </a:extLst>
        </xdr:cNvPr>
        <xdr:cNvSpPr/>
      </xdr:nvSpPr>
      <xdr:spPr bwMode="auto">
        <a:xfrm>
          <a:off x="590550" y="1295400"/>
          <a:ext cx="209549" cy="209549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1</xdr:col>
      <xdr:colOff>9525</xdr:colOff>
      <xdr:row>23</xdr:row>
      <xdr:rowOff>85725</xdr:rowOff>
    </xdr:from>
    <xdr:to>
      <xdr:col>1</xdr:col>
      <xdr:colOff>237184</xdr:colOff>
      <xdr:row>26</xdr:row>
      <xdr:rowOff>1904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41682943-D6FA-5342-766D-8A60DDB60EDF}"/>
            </a:ext>
          </a:extLst>
        </xdr:cNvPr>
        <xdr:cNvSpPr/>
      </xdr:nvSpPr>
      <xdr:spPr bwMode="auto">
        <a:xfrm>
          <a:off x="419100" y="1295400"/>
          <a:ext cx="209549" cy="209549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  <xdr:twoCellAnchor>
    <xdr:from>
      <xdr:col>9</xdr:col>
      <xdr:colOff>1118871</xdr:colOff>
      <xdr:row>0</xdr:row>
      <xdr:rowOff>194712</xdr:rowOff>
    </xdr:from>
    <xdr:to>
      <xdr:col>19</xdr:col>
      <xdr:colOff>158738</xdr:colOff>
      <xdr:row>2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66E1EB80-F180-737E-AD96-28AD6F0FEC54}"/>
            </a:ext>
          </a:extLst>
        </xdr:cNvPr>
        <xdr:cNvSpPr txBox="1"/>
      </xdr:nvSpPr>
      <xdr:spPr bwMode="auto">
        <a:xfrm>
          <a:off x="12739371" y="194712"/>
          <a:ext cx="9498317" cy="348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Comercio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Exterior de  Productos Pesqueros</a:t>
          </a:r>
          <a:r>
            <a:rPr lang="es-ES" sz="1800" b="1" i="1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.</a:t>
          </a:r>
          <a:r>
            <a:rPr lang="es-ES" sz="1800" b="1" i="1" baseline="0">
              <a:solidFill>
                <a:srgbClr val="0070C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Año 2025</a:t>
          </a:r>
          <a:endParaRPr lang="es-ES" sz="1800" b="1" i="1">
            <a:solidFill>
              <a:srgbClr val="0070C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571500</xdr:colOff>
      <xdr:row>3</xdr:row>
      <xdr:rowOff>196850</xdr:rowOff>
    </xdr:to>
    <xdr:pic>
      <xdr:nvPicPr>
        <xdr:cNvPr id="384548" name="Imagen 6">
          <a:extLst>
            <a:ext uri="{FF2B5EF4-FFF2-40B4-BE49-F238E27FC236}">
              <a16:creationId xmlns:a16="http://schemas.microsoft.com/office/drawing/2014/main" id="{41FC4199-DBEF-A002-6475-B82952180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94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55</xdr:row>
      <xdr:rowOff>85725</xdr:rowOff>
    </xdr:from>
    <xdr:to>
      <xdr:col>1</xdr:col>
      <xdr:colOff>237184</xdr:colOff>
      <xdr:row>57</xdr:row>
      <xdr:rowOff>1904</xdr:rowOff>
    </xdr:to>
    <xdr:sp macro="" textlink="">
      <xdr:nvSpPr>
        <xdr:cNvPr id="2" name="7 Elipse">
          <a:extLst>
            <a:ext uri="{FF2B5EF4-FFF2-40B4-BE49-F238E27FC236}">
              <a16:creationId xmlns:a16="http://schemas.microsoft.com/office/drawing/2014/main" id="{00906E1E-3ADE-6F3F-C319-8FCD45D5940F}"/>
            </a:ext>
          </a:extLst>
        </xdr:cNvPr>
        <xdr:cNvSpPr/>
      </xdr:nvSpPr>
      <xdr:spPr bwMode="auto">
        <a:xfrm>
          <a:off x="419100" y="11220450"/>
          <a:ext cx="207597" cy="211454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343B-8B3F-43DA-942B-F22CB19DCC1C}">
  <dimension ref="A1:IT23"/>
  <sheetViews>
    <sheetView tabSelected="1" zoomScaleNormal="100" workbookViewId="0">
      <selection activeCell="L19" sqref="L19"/>
    </sheetView>
  </sheetViews>
  <sheetFormatPr baseColWidth="10" defaultColWidth="11.42578125" defaultRowHeight="13.5" x14ac:dyDescent="0.25"/>
  <cols>
    <col min="1" max="1" width="6.5703125" style="5" customWidth="1"/>
    <col min="2" max="2" width="20.85546875" style="5" customWidth="1"/>
    <col min="3" max="3" width="30.85546875" style="5" customWidth="1"/>
    <col min="4" max="11" width="11.42578125" style="5"/>
    <col min="12" max="12" width="14" style="5" customWidth="1"/>
    <col min="13" max="14" width="11.42578125" style="5"/>
    <col min="15" max="18" width="11.42578125" style="6"/>
    <col min="19" max="16384" width="11.42578125" style="5"/>
  </cols>
  <sheetData>
    <row r="1" spans="1:254" s="1" customFormat="1" ht="20.100000000000001" customHeight="1" x14ac:dyDescent="0.25">
      <c r="C1" s="2"/>
      <c r="E1" s="2"/>
    </row>
    <row r="2" spans="1:254" s="1" customFormat="1" ht="15.75" x14ac:dyDescent="0.25">
      <c r="C2" s="2"/>
      <c r="E2" s="2"/>
    </row>
    <row r="3" spans="1:254" s="1" customFormat="1" ht="15.75" x14ac:dyDescent="0.25">
      <c r="C3" s="2"/>
      <c r="E3" s="2"/>
    </row>
    <row r="4" spans="1:254" s="1" customFormat="1" ht="11.25" customHeight="1" x14ac:dyDescent="0.25">
      <c r="C4" s="2"/>
      <c r="E4" s="2"/>
    </row>
    <row r="5" spans="1:254" s="1" customFormat="1" ht="5.25" customHeight="1" x14ac:dyDescent="0.25">
      <c r="A5" s="3"/>
      <c r="B5" s="3"/>
      <c r="C5" s="4"/>
      <c r="D5" s="3"/>
      <c r="E5" s="4"/>
      <c r="F5" s="3"/>
      <c r="G5" s="3"/>
      <c r="H5" s="3"/>
      <c r="I5" s="3"/>
      <c r="J5" s="3"/>
      <c r="K5" s="3"/>
      <c r="L5" s="3"/>
      <c r="M5" s="3"/>
    </row>
    <row r="6" spans="1:254" s="1" customFormat="1" ht="20.100000000000001" customHeight="1" x14ac:dyDescent="0.25"/>
    <row r="7" spans="1:254" s="1" customFormat="1" ht="20.100000000000001" customHeight="1" x14ac:dyDescent="0.25"/>
    <row r="8" spans="1:254" s="1" customFormat="1" ht="20.100000000000001" customHeight="1" x14ac:dyDescent="0.25"/>
    <row r="9" spans="1:254" s="1" customFormat="1" ht="20.100000000000001" customHeight="1" x14ac:dyDescent="0.25"/>
    <row r="10" spans="1:254" s="1" customFormat="1" ht="20.100000000000001" customHeight="1" x14ac:dyDescent="0.25">
      <c r="B10" s="39" t="s">
        <v>65</v>
      </c>
      <c r="C10" s="25"/>
      <c r="H10" s="39" t="s">
        <v>74</v>
      </c>
    </row>
    <row r="11" spans="1:254" s="1" customFormat="1" ht="20.100000000000001" customHeight="1" x14ac:dyDescent="0.25">
      <c r="B11" s="39"/>
      <c r="C11" s="25"/>
      <c r="H11" s="39"/>
    </row>
    <row r="12" spans="1:254" s="1" customFormat="1" ht="20.100000000000001" customHeight="1" x14ac:dyDescent="0.25">
      <c r="B12" s="40" t="s">
        <v>14</v>
      </c>
      <c r="C12" s="226" t="s">
        <v>15</v>
      </c>
      <c r="D12" s="227"/>
      <c r="E12" s="227"/>
      <c r="F12" s="227"/>
      <c r="H12" s="40" t="s">
        <v>14</v>
      </c>
      <c r="I12" s="226" t="s">
        <v>15</v>
      </c>
      <c r="J12" s="227"/>
      <c r="K12" s="227"/>
      <c r="L12" s="227"/>
    </row>
    <row r="13" spans="1:254" ht="15.75" x14ac:dyDescent="0.25">
      <c r="A13" s="41"/>
      <c r="B13" s="42" t="s">
        <v>51</v>
      </c>
      <c r="C13" s="220" t="s">
        <v>52</v>
      </c>
      <c r="D13" s="221"/>
      <c r="E13" s="221"/>
      <c r="F13" s="222"/>
      <c r="G13" s="41"/>
      <c r="H13" s="43" t="s">
        <v>76</v>
      </c>
      <c r="I13" s="220" t="s">
        <v>77</v>
      </c>
      <c r="J13" s="221"/>
      <c r="K13" s="221"/>
      <c r="L13" s="222"/>
      <c r="M13" s="41"/>
      <c r="N13" s="41"/>
      <c r="O13" s="110"/>
      <c r="P13" s="110"/>
      <c r="Q13" s="110"/>
      <c r="R13" s="11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</row>
    <row r="14" spans="1:254" ht="15.75" x14ac:dyDescent="0.25">
      <c r="A14" s="41"/>
      <c r="B14" s="42" t="s">
        <v>53</v>
      </c>
      <c r="C14" s="220" t="s">
        <v>54</v>
      </c>
      <c r="D14" s="221"/>
      <c r="E14" s="221"/>
      <c r="F14" s="222"/>
      <c r="G14" s="41"/>
      <c r="H14" s="43" t="s">
        <v>75</v>
      </c>
      <c r="I14" s="220" t="s">
        <v>78</v>
      </c>
      <c r="J14" s="221"/>
      <c r="K14" s="221"/>
      <c r="L14" s="222"/>
      <c r="M14" s="41"/>
      <c r="N14" s="41"/>
      <c r="O14" s="110"/>
      <c r="P14" s="110"/>
      <c r="Q14" s="110"/>
      <c r="R14" s="11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33.75" customHeight="1" x14ac:dyDescent="0.25">
      <c r="A15" s="41"/>
      <c r="B15" s="43" t="s">
        <v>49</v>
      </c>
      <c r="C15" s="220" t="s">
        <v>50</v>
      </c>
      <c r="D15" s="221"/>
      <c r="E15" s="221"/>
      <c r="F15" s="222"/>
      <c r="G15" s="41"/>
      <c r="H15" s="43" t="s">
        <v>79</v>
      </c>
      <c r="I15" s="220" t="s">
        <v>81</v>
      </c>
      <c r="J15" s="221"/>
      <c r="K15" s="221"/>
      <c r="L15" s="222"/>
      <c r="M15" s="41"/>
      <c r="N15" s="41"/>
      <c r="O15" s="110"/>
      <c r="P15" s="110"/>
      <c r="Q15" s="110"/>
      <c r="R15" s="11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38.25" customHeight="1" x14ac:dyDescent="0.25">
      <c r="A16" s="41"/>
      <c r="B16" s="42" t="s">
        <v>55</v>
      </c>
      <c r="C16" s="220" t="s">
        <v>56</v>
      </c>
      <c r="D16" s="221"/>
      <c r="E16" s="221"/>
      <c r="F16" s="222"/>
      <c r="G16" s="41"/>
      <c r="H16" s="43" t="s">
        <v>80</v>
      </c>
      <c r="I16" s="220" t="s">
        <v>83</v>
      </c>
      <c r="J16" s="221"/>
      <c r="K16" s="221"/>
      <c r="L16" s="222"/>
      <c r="M16" s="41"/>
      <c r="N16" s="41"/>
      <c r="O16" s="110"/>
      <c r="P16" s="110"/>
      <c r="Q16" s="110"/>
      <c r="R16" s="11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34.5" customHeight="1" x14ac:dyDescent="0.25">
      <c r="A17" s="41"/>
      <c r="B17" s="44" t="s">
        <v>57</v>
      </c>
      <c r="C17" s="220" t="s">
        <v>58</v>
      </c>
      <c r="D17" s="221"/>
      <c r="E17" s="221"/>
      <c r="F17" s="222"/>
      <c r="G17" s="41"/>
      <c r="H17" s="44" t="s">
        <v>82</v>
      </c>
      <c r="I17" s="220" t="s">
        <v>84</v>
      </c>
      <c r="J17" s="221"/>
      <c r="K17" s="221"/>
      <c r="L17" s="222"/>
      <c r="M17" s="41"/>
      <c r="N17" s="41"/>
      <c r="O17" s="110"/>
      <c r="P17" s="110"/>
      <c r="Q17" s="110"/>
      <c r="R17" s="11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96" customHeight="1" x14ac:dyDescent="0.25">
      <c r="A18" s="41"/>
      <c r="B18" s="45" t="s">
        <v>214</v>
      </c>
      <c r="C18" s="228" t="s">
        <v>59</v>
      </c>
      <c r="D18" s="229"/>
      <c r="E18" s="229"/>
      <c r="F18" s="230"/>
      <c r="G18" s="41"/>
      <c r="M18" s="41"/>
      <c r="N18" s="41"/>
      <c r="O18" s="110"/>
      <c r="P18" s="110"/>
      <c r="Q18" s="110"/>
      <c r="R18" s="11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94.5" x14ac:dyDescent="0.25">
      <c r="A19" s="41"/>
      <c r="B19" s="45" t="s">
        <v>215</v>
      </c>
      <c r="C19" s="228" t="s">
        <v>60</v>
      </c>
      <c r="D19" s="229"/>
      <c r="E19" s="229"/>
      <c r="F19" s="230"/>
      <c r="G19" s="46"/>
      <c r="H19" s="41"/>
      <c r="I19" s="41"/>
      <c r="J19" s="41"/>
      <c r="K19" s="41"/>
      <c r="L19" s="41"/>
      <c r="M19" s="41"/>
      <c r="N19" s="41"/>
      <c r="O19" s="110"/>
      <c r="P19" s="110"/>
      <c r="Q19" s="110"/>
      <c r="R19" s="11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41"/>
      <c r="B20" s="47" t="s">
        <v>61</v>
      </c>
      <c r="C20" s="223" t="s">
        <v>62</v>
      </c>
      <c r="D20" s="224"/>
      <c r="E20" s="224"/>
      <c r="F20" s="225"/>
      <c r="G20" s="41"/>
      <c r="H20" s="41"/>
      <c r="I20" s="41"/>
      <c r="J20" s="41"/>
      <c r="K20" s="41"/>
      <c r="L20" s="41"/>
      <c r="M20" s="41"/>
      <c r="N20" s="41"/>
      <c r="O20" s="110"/>
      <c r="P20" s="110"/>
      <c r="Q20" s="110"/>
      <c r="R20" s="11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s="1" customFormat="1" ht="20.100000000000001" customHeight="1" x14ac:dyDescent="0.25">
      <c r="B21" s="47">
        <v>1604</v>
      </c>
      <c r="C21" s="217" t="s">
        <v>72</v>
      </c>
      <c r="D21" s="218"/>
      <c r="E21" s="218"/>
      <c r="F21" s="219"/>
    </row>
    <row r="22" spans="1:254" s="1" customFormat="1" ht="15.75" x14ac:dyDescent="0.25">
      <c r="B22" s="47">
        <v>1605</v>
      </c>
      <c r="C22" s="220" t="s">
        <v>73</v>
      </c>
      <c r="D22" s="221"/>
      <c r="E22" s="221"/>
      <c r="F22" s="222"/>
    </row>
    <row r="23" spans="1:254" ht="15.75" x14ac:dyDescent="0.25">
      <c r="A23" s="41"/>
      <c r="B23" s="47" t="s">
        <v>63</v>
      </c>
      <c r="C23" s="223" t="s">
        <v>64</v>
      </c>
      <c r="D23" s="224"/>
      <c r="E23" s="224"/>
      <c r="F23" s="225"/>
      <c r="G23" s="41"/>
      <c r="H23" s="41"/>
      <c r="I23" s="41"/>
      <c r="J23" s="41"/>
      <c r="K23" s="41"/>
      <c r="L23" s="41"/>
      <c r="M23" s="41"/>
      <c r="N23" s="41"/>
      <c r="O23" s="110"/>
      <c r="P23" s="110"/>
      <c r="Q23" s="110"/>
      <c r="R23" s="110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</sheetData>
  <sheetProtection selectLockedCells="1" selectUnlockedCells="1"/>
  <mergeCells count="18">
    <mergeCell ref="C12:F12"/>
    <mergeCell ref="I12:L12"/>
    <mergeCell ref="C13:F13"/>
    <mergeCell ref="C18:F18"/>
    <mergeCell ref="C19:F19"/>
    <mergeCell ref="I13:L13"/>
    <mergeCell ref="I15:L15"/>
    <mergeCell ref="I16:L16"/>
    <mergeCell ref="I17:L17"/>
    <mergeCell ref="I14:L14"/>
    <mergeCell ref="C21:F21"/>
    <mergeCell ref="C22:F22"/>
    <mergeCell ref="C23:F23"/>
    <mergeCell ref="C20:F20"/>
    <mergeCell ref="C14:F14"/>
    <mergeCell ref="C17:F17"/>
    <mergeCell ref="C15:F15"/>
    <mergeCell ref="C16:F1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5939-3A69-4861-98A0-0CE13954212B}">
  <dimension ref="A1:R160"/>
  <sheetViews>
    <sheetView topLeftCell="A150" zoomScaleNormal="100" workbookViewId="0">
      <selection activeCell="K21" sqref="K21"/>
    </sheetView>
  </sheetViews>
  <sheetFormatPr baseColWidth="10" defaultColWidth="11.42578125" defaultRowHeight="20.100000000000001" customHeight="1" x14ac:dyDescent="0.25"/>
  <cols>
    <col min="1" max="1" width="4.42578125" style="1" customWidth="1"/>
    <col min="2" max="2" width="16.85546875" style="1" customWidth="1"/>
    <col min="3" max="3" width="18.5703125" style="1" customWidth="1"/>
    <col min="4" max="4" width="17.85546875" style="1" customWidth="1"/>
    <col min="5" max="5" width="18.140625" style="1" bestFit="1" customWidth="1"/>
    <col min="6" max="6" width="18.42578125" style="1" customWidth="1"/>
    <col min="7" max="7" width="17.85546875" style="1" customWidth="1"/>
    <col min="8" max="8" width="18.140625" style="1" bestFit="1" customWidth="1"/>
    <col min="9" max="9" width="18.140625" style="1" customWidth="1"/>
    <col min="10" max="10" width="17.140625" style="1" customWidth="1"/>
    <col min="11" max="11" width="13.7109375" style="1" bestFit="1" customWidth="1"/>
    <col min="12" max="12" width="25" style="1" customWidth="1"/>
    <col min="13" max="16384" width="11.42578125" style="1"/>
  </cols>
  <sheetData>
    <row r="1" spans="1:17" ht="19.5" customHeight="1" x14ac:dyDescent="0.25">
      <c r="C1" s="2"/>
      <c r="E1" s="2"/>
    </row>
    <row r="2" spans="1:17" ht="15.75" x14ac:dyDescent="0.25">
      <c r="C2" s="2"/>
      <c r="E2" s="2"/>
      <c r="L2" s="5"/>
    </row>
    <row r="3" spans="1:17" ht="15.75" x14ac:dyDescent="0.25">
      <c r="C3" s="2"/>
      <c r="E3" s="2"/>
    </row>
    <row r="4" spans="1:17" ht="15.75" x14ac:dyDescent="0.25">
      <c r="C4" s="2"/>
      <c r="E4" s="2"/>
    </row>
    <row r="5" spans="1:17" ht="5.25" customHeight="1" x14ac:dyDescent="0.25">
      <c r="A5" s="3"/>
      <c r="B5" s="3"/>
      <c r="C5" s="4"/>
      <c r="D5" s="3"/>
      <c r="E5" s="4"/>
      <c r="F5" s="3"/>
      <c r="G5" s="3"/>
      <c r="H5" s="3"/>
      <c r="I5" s="3"/>
      <c r="J5" s="3"/>
    </row>
    <row r="6" spans="1:17" s="5" customFormat="1" ht="13.5" x14ac:dyDescent="0.25">
      <c r="K6" s="6"/>
      <c r="L6" s="6"/>
      <c r="N6" s="6"/>
    </row>
    <row r="7" spans="1:17" ht="20.100000000000001" customHeight="1" x14ac:dyDescent="0.25">
      <c r="B7" s="109" t="s">
        <v>216</v>
      </c>
      <c r="C7" s="2"/>
      <c r="E7" s="2"/>
      <c r="N7" s="2"/>
    </row>
    <row r="8" spans="1:17" ht="3.75" customHeight="1" x14ac:dyDescent="0.25">
      <c r="B8" s="7"/>
      <c r="C8" s="8"/>
      <c r="D8" s="9"/>
      <c r="E8" s="8"/>
      <c r="F8" s="9"/>
      <c r="G8" s="9"/>
      <c r="H8" s="9"/>
      <c r="I8" s="9"/>
      <c r="J8" s="9"/>
    </row>
    <row r="9" spans="1:17" s="10" customFormat="1" ht="10.5" customHeight="1" x14ac:dyDescent="0.25">
      <c r="B9" s="1"/>
      <c r="C9" s="11"/>
      <c r="D9" s="11"/>
      <c r="E9" s="11"/>
      <c r="F9" s="11"/>
      <c r="G9" s="11"/>
      <c r="H9" s="11"/>
      <c r="K9" s="12"/>
      <c r="L9" s="12"/>
      <c r="N9" s="12"/>
    </row>
    <row r="10" spans="1:17" s="10" customFormat="1" ht="15.75" customHeight="1" x14ac:dyDescent="0.25">
      <c r="B10" s="244" t="s">
        <v>95</v>
      </c>
      <c r="C10" s="237" t="s">
        <v>32</v>
      </c>
      <c r="D10" s="238"/>
      <c r="E10" s="238"/>
      <c r="F10" s="239" t="s">
        <v>33</v>
      </c>
      <c r="G10" s="240"/>
      <c r="H10" s="240"/>
      <c r="I10" s="241" t="s">
        <v>104</v>
      </c>
      <c r="J10" s="242"/>
      <c r="K10" s="12"/>
      <c r="L10" s="12"/>
      <c r="M10" s="12"/>
      <c r="N10" s="12"/>
      <c r="O10" s="12"/>
      <c r="P10" s="12"/>
      <c r="Q10" s="12"/>
    </row>
    <row r="11" spans="1:17" s="10" customFormat="1" ht="15.75" customHeight="1" x14ac:dyDescent="0.25">
      <c r="B11" s="245"/>
      <c r="C11" s="14">
        <v>2025</v>
      </c>
      <c r="D11" s="14">
        <v>2024</v>
      </c>
      <c r="E11" s="15" t="s">
        <v>217</v>
      </c>
      <c r="F11" s="14">
        <v>2025</v>
      </c>
      <c r="G11" s="14">
        <v>2024</v>
      </c>
      <c r="H11" s="15" t="s">
        <v>217</v>
      </c>
      <c r="I11" s="14">
        <v>2025</v>
      </c>
      <c r="J11" s="14">
        <v>2024</v>
      </c>
      <c r="K11" s="12"/>
      <c r="L11" s="149"/>
      <c r="M11" s="149"/>
      <c r="N11" s="156"/>
      <c r="O11" s="156"/>
      <c r="P11" s="12"/>
      <c r="Q11" s="12"/>
    </row>
    <row r="12" spans="1:17" s="10" customFormat="1" ht="15" customHeight="1" x14ac:dyDescent="0.25">
      <c r="B12" s="16" t="s">
        <v>0</v>
      </c>
      <c r="C12" s="17">
        <v>38555990.709999949</v>
      </c>
      <c r="D12" s="17">
        <v>26940064.46999998</v>
      </c>
      <c r="E12" s="20">
        <f>+(C12-D12)/D12</f>
        <v>0.43117663110774201</v>
      </c>
      <c r="F12" s="17">
        <v>92163017.439999923</v>
      </c>
      <c r="G12" s="17">
        <v>64883609.580000013</v>
      </c>
      <c r="H12" s="20">
        <f t="shared" ref="H12:H17" si="0">+(F12-G12)/G12</f>
        <v>0.42043603980393573</v>
      </c>
      <c r="I12" s="20">
        <f>+C12/F12</f>
        <v>0.41834557701087333</v>
      </c>
      <c r="J12" s="20">
        <f>+D12/G12</f>
        <v>0.41520600725493695</v>
      </c>
      <c r="K12" s="12"/>
      <c r="L12" s="149"/>
      <c r="M12" s="156"/>
      <c r="N12" s="156"/>
      <c r="O12" s="156"/>
      <c r="P12" s="149"/>
      <c r="Q12" s="149"/>
    </row>
    <row r="13" spans="1:17" s="10" customFormat="1" ht="15" customHeight="1" x14ac:dyDescent="0.25">
      <c r="B13" s="18" t="s">
        <v>1</v>
      </c>
      <c r="C13" s="19">
        <v>41135664.550000019</v>
      </c>
      <c r="D13" s="19">
        <v>32549800.59</v>
      </c>
      <c r="E13" s="20">
        <f>+(C13-D13)/D13</f>
        <v>0.26377623839077474</v>
      </c>
      <c r="F13" s="19">
        <v>78809335.550000101</v>
      </c>
      <c r="G13" s="19">
        <v>79419638.430000022</v>
      </c>
      <c r="H13" s="20">
        <f t="shared" si="0"/>
        <v>-7.6845335998077845E-3</v>
      </c>
      <c r="I13" s="20">
        <f>+C13/F13</f>
        <v>0.52196436200000373</v>
      </c>
      <c r="J13" s="20">
        <f>+D13/G13</f>
        <v>0.40984574134883772</v>
      </c>
      <c r="K13" s="12"/>
      <c r="L13" s="149"/>
      <c r="M13" s="156"/>
      <c r="N13" s="156"/>
      <c r="O13" s="156"/>
      <c r="P13" s="149"/>
      <c r="Q13" s="149"/>
    </row>
    <row r="14" spans="1:17" s="10" customFormat="1" ht="15" customHeight="1" x14ac:dyDescent="0.25">
      <c r="B14" s="18" t="s">
        <v>2</v>
      </c>
      <c r="C14" s="19">
        <v>43322926.820000015</v>
      </c>
      <c r="D14" s="19">
        <v>35060383.750000015</v>
      </c>
      <c r="E14" s="20">
        <f>+(C14-D14)/D14</f>
        <v>0.23566607624481567</v>
      </c>
      <c r="F14" s="19">
        <v>80128077.270000026</v>
      </c>
      <c r="G14" s="19">
        <v>77750970.070000112</v>
      </c>
      <c r="H14" s="20">
        <f t="shared" si="0"/>
        <v>3.0573344587981038E-2</v>
      </c>
      <c r="I14" s="20">
        <f t="shared" ref="I14:I21" si="1">+C14/F14</f>
        <v>0.54067098944629399</v>
      </c>
      <c r="J14" s="20">
        <f>+D14/G14</f>
        <v>0.45093178539682194</v>
      </c>
      <c r="K14" s="12"/>
      <c r="L14" s="149"/>
      <c r="M14" s="156"/>
      <c r="N14" s="156"/>
      <c r="O14" s="156"/>
      <c r="P14" s="149"/>
      <c r="Q14" s="149"/>
    </row>
    <row r="15" spans="1:17" s="10" customFormat="1" ht="15" customHeight="1" x14ac:dyDescent="0.25">
      <c r="B15" s="18" t="s">
        <v>3</v>
      </c>
      <c r="C15" s="19">
        <v>42213859.220000021</v>
      </c>
      <c r="D15" s="19">
        <v>37818656.210000016</v>
      </c>
      <c r="E15" s="20">
        <f t="shared" ref="E15:E21" si="2">+(C15-D15)/D15</f>
        <v>0.11621785252215876</v>
      </c>
      <c r="F15" s="19">
        <v>76226546.12999998</v>
      </c>
      <c r="G15" s="19">
        <v>79657849.420000017</v>
      </c>
      <c r="H15" s="20">
        <f t="shared" si="0"/>
        <v>-4.3075520052120883E-2</v>
      </c>
      <c r="I15" s="20">
        <f t="shared" si="1"/>
        <v>0.55379472589518508</v>
      </c>
      <c r="J15" s="20">
        <f>+D15/G15</f>
        <v>0.47476371111400772</v>
      </c>
      <c r="K15" s="12"/>
      <c r="L15" s="149"/>
      <c r="M15" s="156"/>
      <c r="N15" s="156"/>
      <c r="O15" s="156"/>
      <c r="P15" s="149"/>
      <c r="Q15" s="149"/>
    </row>
    <row r="16" spans="1:17" s="10" customFormat="1" ht="15" customHeight="1" x14ac:dyDescent="0.25">
      <c r="B16" s="18" t="s">
        <v>4</v>
      </c>
      <c r="C16" s="19">
        <v>53860777.720000029</v>
      </c>
      <c r="D16" s="19">
        <v>46391874.519999936</v>
      </c>
      <c r="E16" s="20">
        <f>+(C16-D16)/D16</f>
        <v>0.16099593468205697</v>
      </c>
      <c r="F16" s="19">
        <v>83553424.180000022</v>
      </c>
      <c r="G16" s="19">
        <v>80924246.710000008</v>
      </c>
      <c r="H16" s="20">
        <f t="shared" si="0"/>
        <v>3.2489366004504555E-2</v>
      </c>
      <c r="I16" s="20">
        <f t="shared" si="1"/>
        <v>0.64462681510176278</v>
      </c>
      <c r="J16" s="20">
        <f t="shared" ref="J16:J21" si="3">+D16/G16</f>
        <v>0.57327533348873516</v>
      </c>
      <c r="K16" s="12"/>
      <c r="L16" s="149"/>
      <c r="M16" s="156"/>
      <c r="N16" s="156"/>
      <c r="O16" s="156"/>
      <c r="P16" s="149"/>
      <c r="Q16" s="149"/>
    </row>
    <row r="17" spans="2:17" s="10" customFormat="1" ht="15" customHeight="1" x14ac:dyDescent="0.25">
      <c r="B17" s="18" t="s">
        <v>5</v>
      </c>
      <c r="C17" s="19">
        <v>50145716.170000024</v>
      </c>
      <c r="D17" s="19">
        <v>34484698.160000026</v>
      </c>
      <c r="E17" s="20">
        <f t="shared" si="2"/>
        <v>0.45414397821714864</v>
      </c>
      <c r="F17" s="19">
        <v>65144751.199999996</v>
      </c>
      <c r="G17" s="19">
        <v>62218358.310000025</v>
      </c>
      <c r="H17" s="20">
        <f t="shared" si="0"/>
        <v>4.7034235063216502E-2</v>
      </c>
      <c r="I17" s="195">
        <f t="shared" si="1"/>
        <v>0.76975834961819656</v>
      </c>
      <c r="J17" s="20">
        <f>+D17/G17</f>
        <v>0.55425278160155966</v>
      </c>
      <c r="K17" s="12"/>
      <c r="L17" s="149"/>
      <c r="M17" s="156"/>
      <c r="N17" s="156"/>
      <c r="O17" s="156"/>
      <c r="P17" s="149"/>
      <c r="Q17" s="149"/>
    </row>
    <row r="18" spans="2:17" s="10" customFormat="1" ht="15" customHeight="1" x14ac:dyDescent="0.25">
      <c r="B18" s="18" t="s">
        <v>6</v>
      </c>
      <c r="C18" s="19">
        <v>55742070.020000055</v>
      </c>
      <c r="D18" s="19">
        <v>42631122.389999919</v>
      </c>
      <c r="E18" s="20">
        <f>+(C18-D18)/D18</f>
        <v>0.30754404047958173</v>
      </c>
      <c r="F18" s="19">
        <v>80331259.340000018</v>
      </c>
      <c r="G18" s="19">
        <v>78202613.689999908</v>
      </c>
      <c r="H18" s="20">
        <f t="shared" ref="H18:H22" si="4">+(F18-G18)/G18</f>
        <v>2.7219622843274727E-2</v>
      </c>
      <c r="I18" s="20">
        <f t="shared" si="1"/>
        <v>0.69390260376814406</v>
      </c>
      <c r="J18" s="20">
        <f t="shared" si="3"/>
        <v>0.54513679758827982</v>
      </c>
      <c r="K18" s="12"/>
      <c r="L18" s="149"/>
      <c r="M18" s="156"/>
      <c r="N18" s="156"/>
      <c r="O18" s="156"/>
      <c r="P18" s="149"/>
      <c r="Q18" s="149"/>
    </row>
    <row r="19" spans="2:17" s="10" customFormat="1" ht="18" customHeight="1" x14ac:dyDescent="0.25">
      <c r="B19" s="18" t="s">
        <v>7</v>
      </c>
      <c r="C19" s="19">
        <v>48559953.689999998</v>
      </c>
      <c r="D19" s="19">
        <v>44881095.959999941</v>
      </c>
      <c r="E19" s="20">
        <f t="shared" si="2"/>
        <v>8.196898162377364E-2</v>
      </c>
      <c r="F19" s="19">
        <v>73136768.469999939</v>
      </c>
      <c r="G19" s="19">
        <v>70723212.020000055</v>
      </c>
      <c r="H19" s="20">
        <f t="shared" si="4"/>
        <v>3.4126793467996699E-2</v>
      </c>
      <c r="I19" s="20">
        <f t="shared" si="1"/>
        <v>0.66396088733287228</v>
      </c>
      <c r="J19" s="20">
        <f>+D19/G19</f>
        <v>0.63460205890122556</v>
      </c>
      <c r="K19" s="12"/>
      <c r="L19" s="149"/>
      <c r="M19" s="156"/>
      <c r="N19" s="156"/>
      <c r="O19" s="156"/>
      <c r="P19" s="149"/>
      <c r="Q19" s="149"/>
    </row>
    <row r="20" spans="2:17" s="10" customFormat="1" ht="15" customHeight="1" x14ac:dyDescent="0.25">
      <c r="B20" s="18" t="s">
        <v>8</v>
      </c>
      <c r="C20" s="19">
        <v>45768446.380000032</v>
      </c>
      <c r="D20" s="19">
        <v>40783663.690000013</v>
      </c>
      <c r="E20" s="20">
        <f t="shared" si="2"/>
        <v>0.12222498517763788</v>
      </c>
      <c r="F20" s="19">
        <v>89547655.090000033</v>
      </c>
      <c r="G20" s="19">
        <v>80824634.480000064</v>
      </c>
      <c r="H20" s="20">
        <f t="shared" si="4"/>
        <v>0.10792527137451476</v>
      </c>
      <c r="I20" s="20">
        <f>+C20/F20</f>
        <v>0.5111071455081696</v>
      </c>
      <c r="J20" s="20">
        <f t="shared" si="3"/>
        <v>0.50459447113357336</v>
      </c>
      <c r="K20" s="12"/>
      <c r="L20" s="149"/>
      <c r="M20" s="156"/>
      <c r="N20" s="156"/>
      <c r="O20" s="156"/>
      <c r="P20" s="149"/>
      <c r="Q20" s="149"/>
    </row>
    <row r="21" spans="2:17" s="10" customFormat="1" ht="15" customHeight="1" x14ac:dyDescent="0.25">
      <c r="B21" s="18" t="s">
        <v>9</v>
      </c>
      <c r="C21" s="19">
        <v>43608280.539999917</v>
      </c>
      <c r="D21" s="19">
        <v>40182150.310000099</v>
      </c>
      <c r="E21" s="20">
        <f t="shared" si="2"/>
        <v>8.5264979687937698E-2</v>
      </c>
      <c r="F21" s="19">
        <v>89691808.019999951</v>
      </c>
      <c r="G21" s="19">
        <v>88403577.5</v>
      </c>
      <c r="H21" s="20">
        <f t="shared" si="4"/>
        <v>1.4572153711765241E-2</v>
      </c>
      <c r="I21" s="20">
        <f t="shared" si="1"/>
        <v>0.4862013767218954</v>
      </c>
      <c r="J21" s="20">
        <f t="shared" si="3"/>
        <v>0.45453081703622344</v>
      </c>
      <c r="K21" s="12"/>
      <c r="L21" s="149"/>
      <c r="M21" s="156"/>
      <c r="N21" s="156"/>
      <c r="O21" s="156"/>
      <c r="P21" s="149"/>
      <c r="Q21" s="149"/>
    </row>
    <row r="22" spans="2:17" s="10" customFormat="1" ht="15" customHeight="1" x14ac:dyDescent="0.25">
      <c r="B22" s="18" t="s">
        <v>10</v>
      </c>
      <c r="C22" s="19">
        <v>39037014.01000002</v>
      </c>
      <c r="D22" s="19">
        <v>36945840.099999972</v>
      </c>
      <c r="E22" s="20">
        <f>+(C22-D22)/D22</f>
        <v>5.6601065352417039E-2</v>
      </c>
      <c r="F22" s="19">
        <v>75683886.179999948</v>
      </c>
      <c r="G22" s="19">
        <v>77756313.930000097</v>
      </c>
      <c r="H22" s="20">
        <f t="shared" si="4"/>
        <v>-2.6652854864826107E-2</v>
      </c>
      <c r="I22" s="20">
        <f>+C22/F22</f>
        <v>0.51579029540261445</v>
      </c>
      <c r="J22" s="20">
        <f>+D22/G22</f>
        <v>0.47514906806488227</v>
      </c>
      <c r="K22" s="12"/>
      <c r="L22" s="149"/>
      <c r="M22" s="156"/>
      <c r="N22" s="156"/>
      <c r="O22" s="156"/>
      <c r="P22" s="149"/>
      <c r="Q22" s="149"/>
    </row>
    <row r="23" spans="2:17" s="10" customFormat="1" ht="15" customHeight="1" x14ac:dyDescent="0.25">
      <c r="B23" s="18" t="s">
        <v>11</v>
      </c>
      <c r="C23" s="19">
        <v>40272212.140000015</v>
      </c>
      <c r="D23" s="19">
        <v>29100820.970000003</v>
      </c>
      <c r="E23" s="20">
        <f>+(C23-D23)/D23</f>
        <v>0.38388577358407122</v>
      </c>
      <c r="F23" s="19">
        <v>76510273.549999967</v>
      </c>
      <c r="G23" s="19">
        <v>68331768.919999897</v>
      </c>
      <c r="H23" s="20">
        <f>+(F23-G23)/G23</f>
        <v>0.11968817373329141</v>
      </c>
      <c r="I23" s="20">
        <f>+C23/F23</f>
        <v>0.52636345776076543</v>
      </c>
      <c r="J23" s="20">
        <f>+D23/G23</f>
        <v>0.42587542266131118</v>
      </c>
      <c r="K23" s="12"/>
      <c r="L23" s="12"/>
      <c r="M23" s="156"/>
      <c r="N23" s="156"/>
      <c r="O23" s="12"/>
      <c r="P23" s="149"/>
      <c r="Q23" s="149"/>
    </row>
    <row r="24" spans="2:17" s="10" customFormat="1" ht="15" customHeight="1" x14ac:dyDescent="0.25">
      <c r="B24" s="21" t="s">
        <v>12</v>
      </c>
      <c r="C24" s="22">
        <v>542222911.97000003</v>
      </c>
      <c r="D24" s="22">
        <v>447770171.11999995</v>
      </c>
      <c r="E24" s="23">
        <f>(C24-D24)/D24</f>
        <v>0.21094022545929542</v>
      </c>
      <c r="F24" s="22">
        <v>960926802.41999996</v>
      </c>
      <c r="G24" s="22">
        <v>909096793.05999994</v>
      </c>
      <c r="H24" s="23">
        <f>(F24-G24)/G24</f>
        <v>5.7012641289318967E-2</v>
      </c>
      <c r="I24" s="23">
        <f>C24/F24</f>
        <v>0.56427077546850057</v>
      </c>
      <c r="J24" s="23">
        <f>+D24/G24</f>
        <v>0.49254400030695888</v>
      </c>
      <c r="K24" s="12"/>
      <c r="L24" s="12"/>
      <c r="M24" s="12"/>
      <c r="N24" s="12"/>
      <c r="O24" s="12"/>
      <c r="P24" s="12"/>
      <c r="Q24" s="12"/>
    </row>
    <row r="25" spans="2:17" s="10" customFormat="1" ht="15" customHeight="1" x14ac:dyDescent="0.25">
      <c r="B25" s="24"/>
      <c r="C25" s="25"/>
      <c r="D25" s="26"/>
      <c r="E25" s="25"/>
      <c r="F25" s="26"/>
      <c r="G25" s="26"/>
      <c r="K25" s="12"/>
      <c r="L25" s="12"/>
      <c r="M25" s="12"/>
      <c r="N25" s="12"/>
      <c r="O25" s="12"/>
      <c r="P25" s="12"/>
      <c r="Q25" s="12"/>
    </row>
    <row r="26" spans="2:17" ht="20.100000000000001" customHeight="1" x14ac:dyDescent="0.25">
      <c r="B26" s="27" t="s">
        <v>66</v>
      </c>
      <c r="C26" s="2"/>
      <c r="E26" s="2"/>
      <c r="N26" s="2"/>
    </row>
    <row r="27" spans="2:17" ht="3.75" customHeight="1" x14ac:dyDescent="0.25">
      <c r="B27" s="7"/>
      <c r="C27" s="8"/>
      <c r="D27" s="9"/>
      <c r="E27" s="8"/>
      <c r="F27" s="9"/>
      <c r="G27" s="9"/>
      <c r="H27" s="9"/>
      <c r="I27" s="9"/>
      <c r="J27" s="9"/>
    </row>
    <row r="28" spans="2:17" ht="0.75" customHeight="1" x14ac:dyDescent="0.25">
      <c r="B28" s="7"/>
      <c r="C28" s="8"/>
      <c r="D28" s="9"/>
      <c r="E28" s="8"/>
      <c r="F28" s="9"/>
      <c r="G28" s="9"/>
      <c r="H28" s="9"/>
      <c r="I28" s="9"/>
      <c r="J28" s="9"/>
    </row>
    <row r="29" spans="2:17" ht="3.75" hidden="1" customHeight="1" x14ac:dyDescent="0.25">
      <c r="B29" s="7"/>
      <c r="C29" s="8"/>
      <c r="D29" s="9"/>
      <c r="E29" s="8"/>
      <c r="F29" s="9"/>
      <c r="G29" s="9"/>
      <c r="H29" s="9"/>
      <c r="I29" s="9"/>
      <c r="J29" s="9"/>
    </row>
    <row r="30" spans="2:17" ht="3.75" hidden="1" customHeight="1" x14ac:dyDescent="0.25">
      <c r="B30" s="7"/>
      <c r="C30" s="8"/>
      <c r="D30" s="9"/>
      <c r="E30" s="8"/>
      <c r="F30" s="9"/>
      <c r="G30" s="9"/>
      <c r="H30" s="9"/>
      <c r="I30" s="9"/>
      <c r="J30" s="9"/>
    </row>
    <row r="31" spans="2:17" ht="3.75" hidden="1" customHeight="1" x14ac:dyDescent="0.25">
      <c r="B31" s="7"/>
      <c r="C31" s="8"/>
      <c r="D31" s="9"/>
      <c r="E31" s="8"/>
      <c r="F31" s="9"/>
      <c r="G31" s="9"/>
      <c r="H31" s="9"/>
      <c r="I31" s="9"/>
      <c r="J31" s="9"/>
    </row>
    <row r="32" spans="2:17" ht="3.75" hidden="1" customHeight="1" x14ac:dyDescent="0.25">
      <c r="B32" s="7"/>
      <c r="C32" s="8"/>
      <c r="D32" s="9"/>
      <c r="E32" s="8"/>
      <c r="F32" s="9"/>
      <c r="G32" s="9"/>
      <c r="H32" s="9"/>
      <c r="I32" s="9"/>
      <c r="J32" s="9"/>
    </row>
    <row r="33" spans="2:14" ht="3.75" hidden="1" customHeight="1" x14ac:dyDescent="0.25">
      <c r="B33" s="7"/>
      <c r="C33" s="8"/>
      <c r="D33" s="9"/>
      <c r="E33" s="8"/>
      <c r="F33" s="9"/>
      <c r="G33" s="9"/>
      <c r="H33" s="9"/>
      <c r="I33" s="9"/>
      <c r="J33" s="9"/>
    </row>
    <row r="34" spans="2:14" ht="3.75" hidden="1" customHeight="1" x14ac:dyDescent="0.25">
      <c r="B34" s="7"/>
      <c r="C34" s="8"/>
      <c r="D34" s="9"/>
      <c r="E34" s="8"/>
      <c r="F34" s="9"/>
      <c r="G34" s="9"/>
      <c r="H34" s="9"/>
      <c r="I34" s="9"/>
      <c r="J34" s="9"/>
    </row>
    <row r="35" spans="2:14" ht="3.75" hidden="1" customHeight="1" x14ac:dyDescent="0.25">
      <c r="B35" s="7"/>
      <c r="C35" s="8"/>
      <c r="D35" s="9"/>
      <c r="E35" s="8"/>
      <c r="F35" s="9"/>
      <c r="G35" s="9"/>
      <c r="H35" s="9"/>
      <c r="I35" s="9"/>
      <c r="J35" s="9"/>
    </row>
    <row r="36" spans="2:14" s="10" customFormat="1" ht="15" customHeight="1" x14ac:dyDescent="0.25">
      <c r="B36" s="24"/>
      <c r="C36" s="25"/>
      <c r="D36" s="26"/>
      <c r="E36" s="25"/>
      <c r="F36" s="26"/>
      <c r="G36" s="26"/>
      <c r="K36" s="12"/>
      <c r="L36" s="12"/>
      <c r="N36" s="12"/>
    </row>
    <row r="37" spans="2:14" s="10" customFormat="1" ht="15" customHeight="1" x14ac:dyDescent="0.25">
      <c r="B37" s="13" t="s">
        <v>35</v>
      </c>
      <c r="C37" s="13" t="s">
        <v>32</v>
      </c>
      <c r="D37" s="13" t="s">
        <v>33</v>
      </c>
      <c r="E37" s="13" t="s">
        <v>36</v>
      </c>
      <c r="F37" s="13" t="s">
        <v>37</v>
      </c>
      <c r="G37" s="93" t="s">
        <v>201</v>
      </c>
      <c r="K37" s="12"/>
      <c r="L37" s="12"/>
      <c r="N37" s="12"/>
    </row>
    <row r="38" spans="2:14" s="10" customFormat="1" ht="15" customHeight="1" x14ac:dyDescent="0.25">
      <c r="B38" s="178">
        <v>2005</v>
      </c>
      <c r="C38" s="28">
        <v>156164573.82000002</v>
      </c>
      <c r="D38" s="28">
        <v>424765268.54000008</v>
      </c>
      <c r="E38" s="19">
        <f>+C38-D38</f>
        <v>-268600694.72000003</v>
      </c>
      <c r="F38" s="29">
        <f>+C38/D38</f>
        <v>0.36764911207728374</v>
      </c>
      <c r="G38" s="29">
        <f>+(C38-D38)/(C38+D38)</f>
        <v>-0.46236339594609627</v>
      </c>
      <c r="J38" s="141"/>
      <c r="K38" s="149"/>
      <c r="L38" s="12"/>
      <c r="N38" s="12"/>
    </row>
    <row r="39" spans="2:14" s="10" customFormat="1" ht="15" customHeight="1" x14ac:dyDescent="0.25">
      <c r="B39" s="178">
        <v>2006</v>
      </c>
      <c r="C39" s="28">
        <v>188947681.37999997</v>
      </c>
      <c r="D39" s="28">
        <v>521908935.33999991</v>
      </c>
      <c r="E39" s="19">
        <f t="shared" ref="E39:E55" si="5">+C39-D39</f>
        <v>-332961253.95999992</v>
      </c>
      <c r="F39" s="29">
        <f t="shared" ref="F39:F56" si="6">+C39/D39</f>
        <v>0.36203189596075636</v>
      </c>
      <c r="G39" s="29">
        <f t="shared" ref="G39:G56" si="7">+(C39-D39)/(C39+D39)</f>
        <v>-0.46839439364907876</v>
      </c>
      <c r="J39" s="141"/>
      <c r="K39" s="149"/>
      <c r="L39" s="12"/>
      <c r="N39" s="12"/>
    </row>
    <row r="40" spans="2:14" s="10" customFormat="1" ht="15" customHeight="1" x14ac:dyDescent="0.25">
      <c r="B40" s="178">
        <v>2007</v>
      </c>
      <c r="C40" s="28">
        <v>179680302.91999996</v>
      </c>
      <c r="D40" s="28">
        <v>491131771.36999983</v>
      </c>
      <c r="E40" s="19">
        <f t="shared" si="5"/>
        <v>-311451468.44999987</v>
      </c>
      <c r="F40" s="29">
        <f t="shared" si="6"/>
        <v>0.36584947949668628</v>
      </c>
      <c r="G40" s="29">
        <f t="shared" si="7"/>
        <v>-0.4642901945073753</v>
      </c>
      <c r="J40" s="141"/>
      <c r="K40" s="149"/>
      <c r="L40" s="12"/>
      <c r="N40" s="12"/>
    </row>
    <row r="41" spans="2:14" s="10" customFormat="1" ht="15" customHeight="1" x14ac:dyDescent="0.25">
      <c r="B41" s="178">
        <v>2008</v>
      </c>
      <c r="C41" s="28">
        <v>206246001.83000004</v>
      </c>
      <c r="D41" s="28">
        <v>429144698.54000014</v>
      </c>
      <c r="E41" s="19">
        <f t="shared" si="5"/>
        <v>-222898696.7100001</v>
      </c>
      <c r="F41" s="29">
        <f t="shared" si="6"/>
        <v>0.4805978089247584</v>
      </c>
      <c r="G41" s="29">
        <f t="shared" si="7"/>
        <v>-0.35080572721665887</v>
      </c>
      <c r="J41" s="141"/>
      <c r="K41" s="149"/>
      <c r="L41" s="12"/>
      <c r="N41" s="12"/>
    </row>
    <row r="42" spans="2:14" s="10" customFormat="1" ht="15" customHeight="1" x14ac:dyDescent="0.25">
      <c r="B42" s="178">
        <v>2009</v>
      </c>
      <c r="C42" s="28">
        <v>169464399.75</v>
      </c>
      <c r="D42" s="28">
        <v>348654812.35000002</v>
      </c>
      <c r="E42" s="19">
        <f t="shared" si="5"/>
        <v>-179190412.60000002</v>
      </c>
      <c r="F42" s="29">
        <f t="shared" si="6"/>
        <v>0.48605208861962229</v>
      </c>
      <c r="G42" s="29">
        <f t="shared" si="7"/>
        <v>-0.3458478443092653</v>
      </c>
      <c r="J42" s="141"/>
      <c r="K42" s="149"/>
      <c r="L42" s="12"/>
      <c r="N42" s="12"/>
    </row>
    <row r="43" spans="2:14" s="10" customFormat="1" ht="15" customHeight="1" x14ac:dyDescent="0.25">
      <c r="B43" s="178">
        <v>2010</v>
      </c>
      <c r="C43" s="28">
        <v>176804728.25</v>
      </c>
      <c r="D43" s="28">
        <v>458714734.70000035</v>
      </c>
      <c r="E43" s="19">
        <f t="shared" si="5"/>
        <v>-281910006.45000035</v>
      </c>
      <c r="F43" s="29">
        <f t="shared" si="6"/>
        <v>0.38543503156843301</v>
      </c>
      <c r="G43" s="29">
        <f t="shared" si="7"/>
        <v>-0.44358988651804626</v>
      </c>
      <c r="J43" s="141"/>
      <c r="K43" s="149"/>
      <c r="L43" s="12"/>
      <c r="N43" s="12"/>
    </row>
    <row r="44" spans="2:14" s="10" customFormat="1" ht="15" customHeight="1" x14ac:dyDescent="0.25">
      <c r="B44" s="178">
        <v>2011</v>
      </c>
      <c r="C44" s="28">
        <v>213417877.21000001</v>
      </c>
      <c r="D44" s="28">
        <v>475566474.78999996</v>
      </c>
      <c r="E44" s="19">
        <f t="shared" si="5"/>
        <v>-262148597.57999995</v>
      </c>
      <c r="F44" s="29">
        <f t="shared" si="6"/>
        <v>0.44876560591080522</v>
      </c>
      <c r="G44" s="29">
        <f t="shared" si="7"/>
        <v>-0.38048556083897817</v>
      </c>
      <c r="J44" s="141"/>
      <c r="K44" s="149"/>
      <c r="L44" s="12"/>
      <c r="N44" s="12"/>
    </row>
    <row r="45" spans="2:14" s="10" customFormat="1" ht="15" customHeight="1" x14ac:dyDescent="0.25">
      <c r="B45" s="178">
        <v>2012</v>
      </c>
      <c r="C45" s="28">
        <v>227210932.71000013</v>
      </c>
      <c r="D45" s="28">
        <v>402370856.74000013</v>
      </c>
      <c r="E45" s="19">
        <f t="shared" si="5"/>
        <v>-175159924.03</v>
      </c>
      <c r="F45" s="29">
        <f t="shared" si="6"/>
        <v>0.56468039099764367</v>
      </c>
      <c r="G45" s="29">
        <f t="shared" si="7"/>
        <v>-0.27821631274154052</v>
      </c>
      <c r="H45" s="12"/>
      <c r="I45" s="12"/>
      <c r="J45" s="149"/>
      <c r="K45" s="149"/>
      <c r="L45" s="12"/>
      <c r="N45" s="12"/>
    </row>
    <row r="46" spans="2:14" s="10" customFormat="1" ht="15" customHeight="1" x14ac:dyDescent="0.25">
      <c r="B46" s="178">
        <v>2013</v>
      </c>
      <c r="C46" s="28">
        <v>253218687.78999999</v>
      </c>
      <c r="D46" s="28">
        <v>452436162.21999997</v>
      </c>
      <c r="E46" s="19">
        <f t="shared" si="5"/>
        <v>-199217474.42999998</v>
      </c>
      <c r="F46" s="29">
        <f t="shared" si="6"/>
        <v>0.55967826830533229</v>
      </c>
      <c r="G46" s="29">
        <f t="shared" si="7"/>
        <v>-0.28231574462667808</v>
      </c>
      <c r="H46" s="12"/>
      <c r="I46" s="12"/>
      <c r="J46" s="149"/>
      <c r="K46" s="149"/>
      <c r="L46" s="12"/>
      <c r="N46" s="12"/>
    </row>
    <row r="47" spans="2:14" s="10" customFormat="1" ht="15" customHeight="1" x14ac:dyDescent="0.25">
      <c r="B47" s="178">
        <v>2014</v>
      </c>
      <c r="C47" s="28">
        <v>237671273.58000001</v>
      </c>
      <c r="D47" s="28">
        <v>504650829.15000004</v>
      </c>
      <c r="E47" s="19">
        <f t="shared" si="5"/>
        <v>-266979555.57000002</v>
      </c>
      <c r="F47" s="29">
        <f t="shared" si="6"/>
        <v>0.4709618212266044</v>
      </c>
      <c r="G47" s="29">
        <f t="shared" si="7"/>
        <v>-0.35965459547566075</v>
      </c>
      <c r="H47" s="12"/>
      <c r="I47" s="12"/>
      <c r="J47" s="149"/>
      <c r="K47" s="149"/>
      <c r="L47" s="12"/>
      <c r="N47" s="12"/>
    </row>
    <row r="48" spans="2:14" s="10" customFormat="1" ht="15" customHeight="1" x14ac:dyDescent="0.25">
      <c r="B48" s="178">
        <v>2015</v>
      </c>
      <c r="C48" s="28">
        <v>242918072.26000002</v>
      </c>
      <c r="D48" s="28">
        <v>544562575.99999988</v>
      </c>
      <c r="E48" s="19">
        <f t="shared" si="5"/>
        <v>-301644503.73999989</v>
      </c>
      <c r="F48" s="29">
        <f t="shared" si="6"/>
        <v>0.44607926245008817</v>
      </c>
      <c r="G48" s="29">
        <f t="shared" si="7"/>
        <v>-0.38305005260320624</v>
      </c>
      <c r="H48" s="12"/>
      <c r="I48" s="12"/>
      <c r="J48" s="149"/>
      <c r="K48" s="149"/>
      <c r="L48" s="12"/>
      <c r="M48" s="12"/>
      <c r="N48" s="12"/>
    </row>
    <row r="49" spans="2:14" s="10" customFormat="1" ht="15" customHeight="1" x14ac:dyDescent="0.25">
      <c r="B49" s="178">
        <v>2016</v>
      </c>
      <c r="C49" s="28">
        <v>284244499.13999981</v>
      </c>
      <c r="D49" s="28">
        <v>649240134.48999977</v>
      </c>
      <c r="E49" s="19">
        <f t="shared" si="5"/>
        <v>-364995635.34999996</v>
      </c>
      <c r="F49" s="29">
        <f t="shared" si="6"/>
        <v>0.43781104099992763</v>
      </c>
      <c r="G49" s="29">
        <f t="shared" si="7"/>
        <v>-0.39100336759766241</v>
      </c>
      <c r="H49" s="150"/>
      <c r="I49" s="156"/>
      <c r="J49" s="156"/>
      <c r="K49" s="149"/>
      <c r="L49" s="149"/>
      <c r="M49" s="149"/>
      <c r="N49" s="12"/>
    </row>
    <row r="50" spans="2:14" s="10" customFormat="1" ht="15" customHeight="1" x14ac:dyDescent="0.25">
      <c r="B50" s="178">
        <v>2017</v>
      </c>
      <c r="C50" s="28">
        <v>343545484.75</v>
      </c>
      <c r="D50" s="28">
        <v>726160045.8900007</v>
      </c>
      <c r="E50" s="19">
        <f t="shared" si="5"/>
        <v>-382614561.1400007</v>
      </c>
      <c r="F50" s="29">
        <f t="shared" si="6"/>
        <v>0.47309885292427745</v>
      </c>
      <c r="G50" s="29">
        <f t="shared" si="7"/>
        <v>-0.35768213791610842</v>
      </c>
      <c r="H50" s="150"/>
      <c r="I50" s="156"/>
      <c r="J50" s="156"/>
      <c r="K50" s="149"/>
      <c r="L50" s="149"/>
      <c r="M50" s="149"/>
      <c r="N50" s="12"/>
    </row>
    <row r="51" spans="2:14" s="10" customFormat="1" ht="15" customHeight="1" x14ac:dyDescent="0.25">
      <c r="B51" s="178">
        <v>2018</v>
      </c>
      <c r="C51" s="28">
        <v>386890095.01999998</v>
      </c>
      <c r="D51" s="28">
        <v>729790385.11999989</v>
      </c>
      <c r="E51" s="19">
        <f t="shared" si="5"/>
        <v>-342900290.0999999</v>
      </c>
      <c r="F51" s="29">
        <f t="shared" si="6"/>
        <v>0.53013865749462208</v>
      </c>
      <c r="G51" s="29">
        <f t="shared" si="7"/>
        <v>-0.30707108810302658</v>
      </c>
      <c r="H51" s="150"/>
      <c r="I51" s="156"/>
      <c r="J51" s="156"/>
      <c r="K51" s="149"/>
      <c r="L51" s="149"/>
      <c r="M51" s="149"/>
      <c r="N51" s="12"/>
    </row>
    <row r="52" spans="2:14" s="10" customFormat="1" ht="15" customHeight="1" x14ac:dyDescent="0.25">
      <c r="B52" s="178">
        <v>2019</v>
      </c>
      <c r="C52" s="28">
        <v>339842390.36000007</v>
      </c>
      <c r="D52" s="28">
        <v>785207140.69999981</v>
      </c>
      <c r="E52" s="19">
        <f t="shared" si="5"/>
        <v>-445364750.33999974</v>
      </c>
      <c r="F52" s="29">
        <f t="shared" si="6"/>
        <v>0.43280603645177745</v>
      </c>
      <c r="G52" s="29">
        <f t="shared" si="7"/>
        <v>-0.39586234920731506</v>
      </c>
      <c r="H52" s="150"/>
      <c r="I52" s="156"/>
      <c r="J52" s="156"/>
      <c r="K52" s="149"/>
      <c r="L52" s="149"/>
      <c r="M52" s="149"/>
      <c r="N52" s="12"/>
    </row>
    <row r="53" spans="2:14" s="10" customFormat="1" ht="15" customHeight="1" x14ac:dyDescent="0.25">
      <c r="B53" s="178">
        <v>2020</v>
      </c>
      <c r="C53" s="28">
        <v>280104335.79000002</v>
      </c>
      <c r="D53" s="28">
        <v>640732932.6500001</v>
      </c>
      <c r="E53" s="19">
        <f t="shared" si="5"/>
        <v>-360628596.86000007</v>
      </c>
      <c r="F53" s="29">
        <f t="shared" si="6"/>
        <v>0.43716238313445144</v>
      </c>
      <c r="G53" s="29">
        <f t="shared" si="7"/>
        <v>-0.39163119176414818</v>
      </c>
      <c r="H53" s="150"/>
      <c r="I53" s="156"/>
      <c r="J53" s="156"/>
      <c r="K53" s="149"/>
      <c r="L53" s="149"/>
      <c r="M53" s="149"/>
      <c r="N53" s="12"/>
    </row>
    <row r="54" spans="2:14" s="10" customFormat="1" ht="15" customHeight="1" x14ac:dyDescent="0.25">
      <c r="B54" s="178">
        <v>2021</v>
      </c>
      <c r="C54" s="28">
        <v>392828623.97999996</v>
      </c>
      <c r="D54" s="28">
        <v>896074029.6400001</v>
      </c>
      <c r="E54" s="19">
        <f t="shared" si="5"/>
        <v>-503245405.66000015</v>
      </c>
      <c r="F54" s="29">
        <f t="shared" si="6"/>
        <v>0.4383885828471335</v>
      </c>
      <c r="G54" s="29">
        <f t="shared" si="7"/>
        <v>-0.39044485186417277</v>
      </c>
      <c r="H54" s="150"/>
      <c r="I54" s="156"/>
      <c r="J54" s="156"/>
      <c r="K54" s="149"/>
      <c r="L54" s="149"/>
      <c r="M54" s="149"/>
      <c r="N54" s="12"/>
    </row>
    <row r="55" spans="2:14" s="10" customFormat="1" ht="15" customHeight="1" x14ac:dyDescent="0.25">
      <c r="B55" s="178">
        <v>2022</v>
      </c>
      <c r="C55" s="28">
        <v>423774939.38000029</v>
      </c>
      <c r="D55" s="28">
        <v>943144784.51999998</v>
      </c>
      <c r="E55" s="19">
        <f t="shared" si="5"/>
        <v>-519369845.13999969</v>
      </c>
      <c r="F55" s="29">
        <f t="shared" si="6"/>
        <v>0.44932119260530551</v>
      </c>
      <c r="G55" s="29">
        <f t="shared" si="7"/>
        <v>-0.37995636178119496</v>
      </c>
      <c r="H55" s="150"/>
      <c r="I55" s="156"/>
      <c r="J55" s="156"/>
      <c r="K55" s="149"/>
      <c r="L55" s="149"/>
      <c r="M55" s="149"/>
      <c r="N55" s="12"/>
    </row>
    <row r="56" spans="2:14" s="10" customFormat="1" ht="15" customHeight="1" x14ac:dyDescent="0.25">
      <c r="B56" s="178">
        <v>2023</v>
      </c>
      <c r="C56" s="28">
        <v>409227168.19999993</v>
      </c>
      <c r="D56" s="28">
        <v>936575804.24000013</v>
      </c>
      <c r="E56" s="19">
        <f>+C56-D56</f>
        <v>-527348636.0400002</v>
      </c>
      <c r="F56" s="29">
        <f t="shared" si="6"/>
        <v>0.43693971843749907</v>
      </c>
      <c r="G56" s="29">
        <f t="shared" si="7"/>
        <v>-0.39184683556159333</v>
      </c>
      <c r="H56" s="150"/>
      <c r="I56" s="156"/>
      <c r="J56" s="156"/>
      <c r="K56" s="149"/>
      <c r="L56" s="149"/>
      <c r="M56" s="149"/>
      <c r="N56" s="12"/>
    </row>
    <row r="57" spans="2:14" s="10" customFormat="1" ht="15" customHeight="1" x14ac:dyDescent="0.25">
      <c r="B57" s="178">
        <v>2024</v>
      </c>
      <c r="C57" s="28">
        <v>447770171.11999834</v>
      </c>
      <c r="D57" s="28">
        <v>909096793.06000245</v>
      </c>
      <c r="E57" s="19">
        <f>+C57-D57</f>
        <v>-461326621.94000411</v>
      </c>
      <c r="F57" s="29">
        <f>+C57/D57</f>
        <v>0.49254400030695578</v>
      </c>
      <c r="G57" s="29">
        <f>+(C57-D57)/(C57+D57)</f>
        <v>-0.33999399655131179</v>
      </c>
      <c r="H57" s="150"/>
      <c r="I57" s="156"/>
      <c r="J57" s="156"/>
      <c r="K57" s="149"/>
      <c r="L57" s="149"/>
      <c r="M57" s="149"/>
      <c r="N57" s="12"/>
    </row>
    <row r="58" spans="2:14" s="117" customFormat="1" ht="15" customHeight="1" x14ac:dyDescent="0.25">
      <c r="B58" s="179">
        <v>2025</v>
      </c>
      <c r="C58" s="180">
        <v>542222911.97000074</v>
      </c>
      <c r="D58" s="180">
        <v>960926802.41999912</v>
      </c>
      <c r="E58" s="180">
        <f>C58-D58</f>
        <v>-418703890.44999838</v>
      </c>
      <c r="F58" s="23">
        <f>C58/D58</f>
        <v>0.5642707754685018</v>
      </c>
      <c r="G58" s="23">
        <f>+(C58-D58)/(C58+D58)</f>
        <v>-0.27855102285663841</v>
      </c>
      <c r="H58" s="150"/>
      <c r="I58" s="156"/>
      <c r="J58" s="156"/>
      <c r="K58" s="149"/>
      <c r="L58" s="149"/>
      <c r="M58" s="149"/>
    </row>
    <row r="59" spans="2:14" s="117" customFormat="1" ht="15" customHeight="1" x14ac:dyDescent="0.25">
      <c r="B59" s="171"/>
      <c r="C59" s="172"/>
      <c r="D59" s="172"/>
      <c r="E59" s="172"/>
      <c r="F59" s="173"/>
      <c r="G59" s="173"/>
      <c r="H59" s="150"/>
      <c r="I59" s="156"/>
      <c r="J59" s="156"/>
      <c r="K59" s="149"/>
      <c r="L59" s="149"/>
      <c r="M59" s="149"/>
    </row>
    <row r="60" spans="2:14" ht="20.100000000000001" customHeight="1" x14ac:dyDescent="0.25">
      <c r="B60" s="27" t="s">
        <v>218</v>
      </c>
      <c r="C60" s="2"/>
      <c r="E60" s="173"/>
      <c r="I60" s="30"/>
      <c r="N60" s="2"/>
    </row>
    <row r="61" spans="2:14" ht="3.75" customHeight="1" x14ac:dyDescent="0.25">
      <c r="B61" s="7"/>
      <c r="C61" s="8"/>
      <c r="D61" s="9"/>
      <c r="E61" s="8"/>
      <c r="F61" s="9"/>
      <c r="G61" s="9"/>
      <c r="H61" s="9"/>
      <c r="I61" s="9"/>
      <c r="J61" s="9"/>
    </row>
    <row r="63" spans="2:14" ht="20.100000000000001" customHeight="1" x14ac:dyDescent="0.25">
      <c r="B63" s="210" t="s">
        <v>38</v>
      </c>
      <c r="C63" s="237" t="s">
        <v>32</v>
      </c>
      <c r="D63" s="243"/>
      <c r="E63" s="237" t="s">
        <v>33</v>
      </c>
      <c r="F63" s="243"/>
      <c r="G63" s="237" t="s">
        <v>36</v>
      </c>
      <c r="H63" s="243"/>
    </row>
    <row r="64" spans="2:14" ht="20.100000000000001" customHeight="1" x14ac:dyDescent="0.25">
      <c r="B64" s="211"/>
      <c r="C64" s="13" t="s">
        <v>39</v>
      </c>
      <c r="D64" s="13" t="s">
        <v>34</v>
      </c>
      <c r="E64" s="13" t="s">
        <v>39</v>
      </c>
      <c r="F64" s="13" t="s">
        <v>34</v>
      </c>
      <c r="G64" s="13" t="s">
        <v>39</v>
      </c>
      <c r="H64" s="13" t="s">
        <v>34</v>
      </c>
    </row>
    <row r="65" spans="2:18" ht="20.100000000000001" customHeight="1" x14ac:dyDescent="0.25">
      <c r="B65" s="31" t="s">
        <v>16</v>
      </c>
      <c r="C65" s="32">
        <v>4933.7840000000006</v>
      </c>
      <c r="D65" s="33">
        <v>24306868.009999998</v>
      </c>
      <c r="E65" s="32">
        <v>3308.2329999999984</v>
      </c>
      <c r="F65" s="33">
        <v>12683728.550000003</v>
      </c>
      <c r="G65" s="32">
        <f>+C65-E65</f>
        <v>1625.5510000000022</v>
      </c>
      <c r="H65" s="33">
        <f>+D65-F65</f>
        <v>11623139.459999995</v>
      </c>
      <c r="J65" s="156"/>
      <c r="K65" s="156"/>
      <c r="L65" s="156"/>
      <c r="M65" s="156"/>
      <c r="O65" s="100"/>
      <c r="P65" s="100"/>
      <c r="Q65" s="100"/>
      <c r="R65" s="100"/>
    </row>
    <row r="66" spans="2:18" ht="20.100000000000001" customHeight="1" x14ac:dyDescent="0.25">
      <c r="B66" s="34" t="s">
        <v>17</v>
      </c>
      <c r="C66" s="35">
        <v>33111.803999999975</v>
      </c>
      <c r="D66" s="28">
        <v>302184601.42000008</v>
      </c>
      <c r="E66" s="35">
        <v>42359.687000000093</v>
      </c>
      <c r="F66" s="28">
        <v>367276146.1099999</v>
      </c>
      <c r="G66" s="35">
        <f>+C66-E66</f>
        <v>-9247.883000000118</v>
      </c>
      <c r="H66" s="28">
        <f>+D66-F66</f>
        <v>-65091544.689999819</v>
      </c>
      <c r="J66" s="156"/>
      <c r="K66" s="156"/>
      <c r="L66" s="156"/>
      <c r="M66" s="156"/>
      <c r="O66" s="100"/>
      <c r="P66" s="100"/>
      <c r="Q66" s="100"/>
      <c r="R66" s="100"/>
    </row>
    <row r="67" spans="2:18" ht="20.100000000000001" customHeight="1" x14ac:dyDescent="0.25">
      <c r="B67" s="34" t="s">
        <v>18</v>
      </c>
      <c r="C67" s="35">
        <v>4.7879999999999994</v>
      </c>
      <c r="D67" s="28">
        <v>69082.619999999981</v>
      </c>
      <c r="E67" s="35">
        <v>610.55599999999959</v>
      </c>
      <c r="F67" s="28">
        <v>4899562.3299999991</v>
      </c>
      <c r="G67" s="35">
        <f t="shared" ref="G67:G72" si="8">+C67-E67</f>
        <v>-605.76799999999957</v>
      </c>
      <c r="H67" s="28">
        <f t="shared" ref="H67:H72" si="9">+D67-F67</f>
        <v>-4830479.709999999</v>
      </c>
      <c r="J67" s="156"/>
      <c r="K67" s="156"/>
      <c r="L67" s="156"/>
      <c r="M67" s="156"/>
      <c r="O67" s="100"/>
      <c r="P67" s="100"/>
      <c r="Q67" s="100"/>
      <c r="R67" s="100"/>
    </row>
    <row r="68" spans="2:18" ht="20.100000000000001" customHeight="1" x14ac:dyDescent="0.25">
      <c r="B68" s="34" t="s">
        <v>19</v>
      </c>
      <c r="C68" s="35">
        <v>26288.078000000038</v>
      </c>
      <c r="D68" s="28">
        <v>57879589.879999988</v>
      </c>
      <c r="E68" s="35">
        <v>7831.8910000000033</v>
      </c>
      <c r="F68" s="28">
        <v>45262754.460000046</v>
      </c>
      <c r="G68" s="35">
        <f t="shared" si="8"/>
        <v>18456.187000000034</v>
      </c>
      <c r="H68" s="28">
        <f t="shared" si="9"/>
        <v>12616835.419999942</v>
      </c>
      <c r="J68" s="156"/>
      <c r="K68" s="156"/>
      <c r="L68" s="156"/>
      <c r="M68" s="156"/>
      <c r="O68" s="100"/>
      <c r="P68" s="100"/>
      <c r="Q68" s="100"/>
      <c r="R68" s="100"/>
    </row>
    <row r="69" spans="2:18" ht="20.100000000000001" customHeight="1" x14ac:dyDescent="0.25">
      <c r="B69" s="34" t="s">
        <v>20</v>
      </c>
      <c r="C69" s="35">
        <v>8355.5340000000033</v>
      </c>
      <c r="D69" s="28">
        <v>78620746.060000077</v>
      </c>
      <c r="E69" s="35">
        <v>17415.132000000001</v>
      </c>
      <c r="F69" s="28">
        <v>171195137.75000015</v>
      </c>
      <c r="G69" s="35">
        <f>+C69-E69</f>
        <v>-9059.5979999999981</v>
      </c>
      <c r="H69" s="28">
        <f>+D69-F69</f>
        <v>-92574391.690000072</v>
      </c>
      <c r="J69" s="156"/>
      <c r="K69" s="156"/>
      <c r="L69" s="156"/>
      <c r="M69" s="156"/>
      <c r="O69" s="100"/>
      <c r="P69" s="100"/>
      <c r="Q69" s="100"/>
      <c r="R69" s="100"/>
    </row>
    <row r="70" spans="2:18" ht="20.100000000000001" customHeight="1" x14ac:dyDescent="0.25">
      <c r="B70" s="34" t="s">
        <v>21</v>
      </c>
      <c r="C70" s="35">
        <v>89.683000000000021</v>
      </c>
      <c r="D70" s="28">
        <v>754078.06</v>
      </c>
      <c r="E70" s="35">
        <v>11812.424999999994</v>
      </c>
      <c r="F70" s="28">
        <v>33566678.409999989</v>
      </c>
      <c r="G70" s="35">
        <f>+C70-E70</f>
        <v>-11722.741999999993</v>
      </c>
      <c r="H70" s="28">
        <f t="shared" si="9"/>
        <v>-32812600.34999999</v>
      </c>
      <c r="J70" s="156"/>
      <c r="K70" s="156"/>
      <c r="L70" s="156"/>
      <c r="M70" s="156"/>
      <c r="O70" s="100"/>
      <c r="P70" s="100"/>
      <c r="Q70" s="100"/>
      <c r="R70" s="100"/>
    </row>
    <row r="71" spans="2:18" ht="20.100000000000001" customHeight="1" x14ac:dyDescent="0.25">
      <c r="B71" s="34" t="s">
        <v>22</v>
      </c>
      <c r="C71" s="35">
        <v>3186.7119999999986</v>
      </c>
      <c r="D71" s="28">
        <v>30995749.030000009</v>
      </c>
      <c r="E71" s="35">
        <v>27990.091000000069</v>
      </c>
      <c r="F71" s="28">
        <v>194360724.32999998</v>
      </c>
      <c r="G71" s="35">
        <f t="shared" si="8"/>
        <v>-24803.37900000007</v>
      </c>
      <c r="H71" s="28">
        <f t="shared" si="9"/>
        <v>-163364975.29999998</v>
      </c>
      <c r="J71" s="156"/>
      <c r="K71" s="156"/>
      <c r="L71" s="156"/>
      <c r="M71" s="156"/>
      <c r="O71" s="100"/>
      <c r="P71" s="100"/>
      <c r="Q71" s="100"/>
      <c r="R71" s="100"/>
    </row>
    <row r="72" spans="2:18" ht="20.100000000000001" customHeight="1" x14ac:dyDescent="0.25">
      <c r="B72" s="34" t="s">
        <v>23</v>
      </c>
      <c r="C72" s="35">
        <v>5403.4030000000021</v>
      </c>
      <c r="D72" s="28">
        <v>47412196.890000053</v>
      </c>
      <c r="E72" s="35">
        <v>18393.214999999989</v>
      </c>
      <c r="F72" s="28">
        <v>131682070.47999978</v>
      </c>
      <c r="G72" s="35">
        <f t="shared" si="8"/>
        <v>-12989.811999999987</v>
      </c>
      <c r="H72" s="28">
        <f t="shared" si="9"/>
        <v>-84269873.589999735</v>
      </c>
      <c r="J72" s="156"/>
      <c r="K72" s="156"/>
      <c r="L72" s="156"/>
      <c r="M72" s="156"/>
      <c r="O72" s="100"/>
      <c r="P72" s="100"/>
      <c r="Q72" s="100"/>
      <c r="R72" s="100"/>
    </row>
    <row r="73" spans="2:18" ht="20.100000000000001" customHeight="1" x14ac:dyDescent="0.25">
      <c r="B73" s="36" t="s">
        <v>13</v>
      </c>
      <c r="C73" s="37">
        <v>81373.785999999993</v>
      </c>
      <c r="D73" s="104">
        <v>542222911.97000003</v>
      </c>
      <c r="E73" s="37">
        <v>129721.23</v>
      </c>
      <c r="F73" s="104">
        <v>960926802.41999996</v>
      </c>
      <c r="G73" s="37">
        <f>+C73-E73</f>
        <v>-48347.444000000003</v>
      </c>
      <c r="H73" s="36">
        <f>+D73-F73</f>
        <v>-418703890.44999993</v>
      </c>
    </row>
    <row r="74" spans="2:18" s="10" customFormat="1" ht="15" customHeight="1" x14ac:dyDescent="0.25">
      <c r="B74" s="24"/>
      <c r="C74" s="25"/>
      <c r="D74" s="26"/>
      <c r="E74" s="25"/>
      <c r="F74" s="26"/>
      <c r="G74" s="26"/>
      <c r="I74" s="30"/>
      <c r="J74" s="1"/>
      <c r="K74" s="12"/>
      <c r="L74" s="12"/>
      <c r="N74" s="12"/>
    </row>
    <row r="75" spans="2:18" ht="20.100000000000001" customHeight="1" x14ac:dyDescent="0.25">
      <c r="B75" s="27" t="s">
        <v>219</v>
      </c>
      <c r="C75" s="2"/>
      <c r="E75" s="2"/>
      <c r="I75" s="30"/>
      <c r="N75" s="2"/>
    </row>
    <row r="76" spans="2:18" ht="3.75" customHeight="1" x14ac:dyDescent="0.25">
      <c r="B76" s="7"/>
      <c r="C76" s="8"/>
      <c r="D76" s="9"/>
      <c r="E76" s="8"/>
      <c r="F76" s="9"/>
      <c r="G76" s="9"/>
      <c r="H76" s="9"/>
      <c r="I76" s="9"/>
      <c r="J76" s="9"/>
    </row>
    <row r="78" spans="2:18" s="117" customFormat="1" ht="31.5" x14ac:dyDescent="0.25">
      <c r="B78" s="129" t="s">
        <v>38</v>
      </c>
      <c r="C78" s="129" t="s">
        <v>35</v>
      </c>
      <c r="D78" s="129" t="s">
        <v>32</v>
      </c>
      <c r="E78" s="129" t="s">
        <v>33</v>
      </c>
      <c r="F78" s="13" t="s">
        <v>36</v>
      </c>
      <c r="G78" s="13" t="s">
        <v>37</v>
      </c>
      <c r="H78" s="93" t="s">
        <v>201</v>
      </c>
      <c r="I78" s="118"/>
      <c r="J78" s="118"/>
      <c r="K78" s="119"/>
    </row>
    <row r="79" spans="2:18" s="117" customFormat="1" ht="15.75" x14ac:dyDescent="0.25">
      <c r="B79" s="231" t="s">
        <v>16</v>
      </c>
      <c r="C79" s="181">
        <v>2016</v>
      </c>
      <c r="D79" s="95">
        <v>16310156.220000003</v>
      </c>
      <c r="E79" s="95">
        <v>10748313.660000013</v>
      </c>
      <c r="F79" s="95">
        <f>+D79-E79</f>
        <v>5561842.5599999893</v>
      </c>
      <c r="G79" s="29">
        <f>+D79/E79</f>
        <v>1.5174618768987416</v>
      </c>
      <c r="H79" s="29">
        <f t="shared" ref="H79:H155" si="10">+(D79-E79)/(D79+E79)</f>
        <v>0.20554904193274309</v>
      </c>
      <c r="I79" s="118"/>
      <c r="J79" s="156"/>
      <c r="K79" s="156"/>
      <c r="M79" s="124"/>
      <c r="N79" s="124"/>
    </row>
    <row r="80" spans="2:18" s="117" customFormat="1" ht="15.75" x14ac:dyDescent="0.25">
      <c r="B80" s="232"/>
      <c r="C80" s="181">
        <v>2017</v>
      </c>
      <c r="D80" s="95">
        <v>17966232.91</v>
      </c>
      <c r="E80" s="95">
        <v>14328227.820000008</v>
      </c>
      <c r="F80" s="95">
        <f t="shared" ref="F80:F153" si="11">+D80-E80</f>
        <v>3638005.0899999924</v>
      </c>
      <c r="G80" s="182">
        <f t="shared" ref="G80:G155" si="12">+D80/E80</f>
        <v>1.2539047491220021</v>
      </c>
      <c r="H80" s="182">
        <f t="shared" si="10"/>
        <v>0.11265105556075937</v>
      </c>
      <c r="I80" s="118"/>
      <c r="J80" s="156"/>
      <c r="K80" s="156"/>
      <c r="M80" s="124"/>
      <c r="N80" s="124"/>
    </row>
    <row r="81" spans="2:14" s="117" customFormat="1" ht="15.75" x14ac:dyDescent="0.25">
      <c r="B81" s="232"/>
      <c r="C81" s="181">
        <v>2018</v>
      </c>
      <c r="D81" s="95">
        <v>15614752.629999995</v>
      </c>
      <c r="E81" s="95">
        <v>15486855.129999995</v>
      </c>
      <c r="F81" s="95">
        <f t="shared" si="11"/>
        <v>127897.5</v>
      </c>
      <c r="G81" s="182">
        <f>+D81/E81</f>
        <v>1.0082584552464913</v>
      </c>
      <c r="H81" s="182">
        <f t="shared" si="10"/>
        <v>4.1122472184376892E-3</v>
      </c>
      <c r="I81" s="118"/>
      <c r="J81" s="156"/>
      <c r="K81" s="156"/>
      <c r="M81" s="124"/>
      <c r="N81" s="124"/>
    </row>
    <row r="82" spans="2:14" s="117" customFormat="1" ht="15.75" x14ac:dyDescent="0.25">
      <c r="B82" s="232"/>
      <c r="C82" s="181">
        <v>2019</v>
      </c>
      <c r="D82" s="95">
        <v>14959505.769999994</v>
      </c>
      <c r="E82" s="95">
        <v>16100586.180000018</v>
      </c>
      <c r="F82" s="95">
        <f t="shared" si="11"/>
        <v>-1141080.4100000244</v>
      </c>
      <c r="G82" s="182">
        <f t="shared" si="12"/>
        <v>0.92912802072899292</v>
      </c>
      <c r="H82" s="182">
        <f t="shared" si="10"/>
        <v>-3.6737831035301365E-2</v>
      </c>
      <c r="I82" s="118"/>
      <c r="J82" s="156"/>
      <c r="K82" s="156"/>
      <c r="M82" s="124"/>
      <c r="N82" s="124"/>
    </row>
    <row r="83" spans="2:14" s="117" customFormat="1" ht="15.75" x14ac:dyDescent="0.25">
      <c r="B83" s="232"/>
      <c r="C83" s="181">
        <v>2020</v>
      </c>
      <c r="D83" s="95">
        <v>11322828.729999997</v>
      </c>
      <c r="E83" s="95">
        <v>10981340.26999999</v>
      </c>
      <c r="F83" s="95">
        <f t="shared" si="11"/>
        <v>341488.46000000648</v>
      </c>
      <c r="G83" s="182">
        <f t="shared" si="12"/>
        <v>1.0310971567772034</v>
      </c>
      <c r="H83" s="182">
        <f t="shared" si="10"/>
        <v>1.5310521544201297E-2</v>
      </c>
      <c r="I83" s="118"/>
      <c r="J83" s="156"/>
      <c r="K83" s="156"/>
      <c r="M83" s="124"/>
      <c r="N83" s="124"/>
    </row>
    <row r="84" spans="2:14" s="117" customFormat="1" ht="15.75" x14ac:dyDescent="0.25">
      <c r="B84" s="232"/>
      <c r="C84" s="181">
        <v>2021</v>
      </c>
      <c r="D84" s="95">
        <v>18766403.989999998</v>
      </c>
      <c r="E84" s="95">
        <v>16184496.239999995</v>
      </c>
      <c r="F84" s="95">
        <f t="shared" si="11"/>
        <v>2581907.7500000037</v>
      </c>
      <c r="G84" s="182">
        <f t="shared" si="12"/>
        <v>1.1595296950682232</v>
      </c>
      <c r="H84" s="182">
        <f t="shared" si="10"/>
        <v>7.3872424830529304E-2</v>
      </c>
      <c r="I84" s="118"/>
      <c r="J84" s="156"/>
      <c r="K84" s="156"/>
      <c r="M84" s="124"/>
      <c r="N84" s="124"/>
    </row>
    <row r="85" spans="2:14" s="117" customFormat="1" ht="15.75" x14ac:dyDescent="0.25">
      <c r="B85" s="232"/>
      <c r="C85" s="181">
        <v>2022</v>
      </c>
      <c r="D85" s="95">
        <v>18833311.699999984</v>
      </c>
      <c r="E85" s="95">
        <v>18612953.430000003</v>
      </c>
      <c r="F85" s="95">
        <f>+D85-E85</f>
        <v>220358.26999998093</v>
      </c>
      <c r="G85" s="182">
        <f>+D85/E85</f>
        <v>1.0118389739075375</v>
      </c>
      <c r="H85" s="182">
        <f>+(D85-E85)/(D85+E85)</f>
        <v>5.8846528281252114E-3</v>
      </c>
      <c r="I85" s="118"/>
      <c r="J85" s="156"/>
      <c r="K85" s="156"/>
      <c r="M85" s="124"/>
      <c r="N85" s="124"/>
    </row>
    <row r="86" spans="2:14" s="117" customFormat="1" ht="15.75" x14ac:dyDescent="0.25">
      <c r="B86" s="232"/>
      <c r="C86" s="181">
        <v>2023</v>
      </c>
      <c r="D86" s="95">
        <v>19369360.119999997</v>
      </c>
      <c r="E86" s="95">
        <v>15705970.270000013</v>
      </c>
      <c r="F86" s="95">
        <f>+D86-E86</f>
        <v>3663389.8499999847</v>
      </c>
      <c r="G86" s="182">
        <f>+D86/E86</f>
        <v>1.233248235354006</v>
      </c>
      <c r="H86" s="182">
        <f>+(D86-E86)/(D86+E86)</f>
        <v>0.10444348803751878</v>
      </c>
      <c r="I86" s="118"/>
      <c r="J86" s="156"/>
      <c r="K86" s="156"/>
      <c r="M86" s="124"/>
      <c r="N86" s="124"/>
    </row>
    <row r="87" spans="2:14" s="117" customFormat="1" ht="15.75" x14ac:dyDescent="0.25">
      <c r="B87" s="232"/>
      <c r="C87" s="181">
        <v>2024</v>
      </c>
      <c r="D87" s="95">
        <v>19676385.949999999</v>
      </c>
      <c r="E87" s="95">
        <v>12098876.779999994</v>
      </c>
      <c r="F87" s="95">
        <f>+D87-E87</f>
        <v>7577509.1700000055</v>
      </c>
      <c r="G87" s="182">
        <f>+D87/E87</f>
        <v>1.6262985653780673</v>
      </c>
      <c r="H87" s="182">
        <f>+(D87-E87)/(D87+E87)</f>
        <v>0.23847195959912074</v>
      </c>
      <c r="I87" s="118"/>
      <c r="J87" s="156"/>
      <c r="K87" s="156"/>
      <c r="M87" s="124"/>
      <c r="N87" s="124"/>
    </row>
    <row r="88" spans="2:14" s="117" customFormat="1" ht="15.75" x14ac:dyDescent="0.25">
      <c r="B88" s="233"/>
      <c r="C88" s="183">
        <v>2025</v>
      </c>
      <c r="D88" s="96">
        <v>24306868.00999999</v>
      </c>
      <c r="E88" s="96">
        <v>12683728.549999995</v>
      </c>
      <c r="F88" s="96">
        <f>+D88-E88</f>
        <v>11623139.459999995</v>
      </c>
      <c r="G88" s="135">
        <f>+D88/E88</f>
        <v>1.916381915158536</v>
      </c>
      <c r="H88" s="135">
        <f>+(D88-E88)/(D88+E88)</f>
        <v>0.31421876208854521</v>
      </c>
      <c r="I88" s="118"/>
      <c r="J88" s="156"/>
      <c r="K88" s="156"/>
      <c r="M88" s="124"/>
      <c r="N88" s="124"/>
    </row>
    <row r="89" spans="2:14" s="117" customFormat="1" ht="15.75" x14ac:dyDescent="0.25">
      <c r="B89" s="234" t="s">
        <v>17</v>
      </c>
      <c r="C89" s="181">
        <v>2016</v>
      </c>
      <c r="D89" s="95">
        <v>167756727.47999945</v>
      </c>
      <c r="E89" s="95">
        <v>183417960.09999973</v>
      </c>
      <c r="F89" s="95">
        <f t="shared" si="11"/>
        <v>-15661232.620000273</v>
      </c>
      <c r="G89" s="182">
        <f t="shared" si="12"/>
        <v>0.91461450878931516</v>
      </c>
      <c r="H89" s="182">
        <f t="shared" si="10"/>
        <v>-4.4596701225604628E-2</v>
      </c>
      <c r="I89" s="118"/>
      <c r="J89" s="156"/>
      <c r="K89" s="156"/>
      <c r="M89" s="124"/>
      <c r="N89" s="124"/>
    </row>
    <row r="90" spans="2:14" s="117" customFormat="1" ht="15.75" x14ac:dyDescent="0.25">
      <c r="B90" s="235"/>
      <c r="C90" s="181">
        <v>2017</v>
      </c>
      <c r="D90" s="95">
        <v>212132457.25999972</v>
      </c>
      <c r="E90" s="95">
        <v>203918809.61000025</v>
      </c>
      <c r="F90" s="95">
        <f t="shared" si="11"/>
        <v>8213647.6499994695</v>
      </c>
      <c r="G90" s="182">
        <f t="shared" si="12"/>
        <v>1.0402790094043226</v>
      </c>
      <c r="H90" s="182">
        <f t="shared" si="10"/>
        <v>1.9741912365251656E-2</v>
      </c>
      <c r="I90" s="118"/>
      <c r="J90" s="156"/>
      <c r="K90" s="156"/>
      <c r="M90" s="124"/>
      <c r="N90" s="124"/>
    </row>
    <row r="91" spans="2:14" s="117" customFormat="1" ht="15.75" x14ac:dyDescent="0.25">
      <c r="B91" s="235"/>
      <c r="C91" s="181">
        <v>2018</v>
      </c>
      <c r="D91" s="95">
        <v>238538631.04999927</v>
      </c>
      <c r="E91" s="95">
        <v>205699722.44000003</v>
      </c>
      <c r="F91" s="95">
        <f t="shared" si="11"/>
        <v>32838908.609999239</v>
      </c>
      <c r="G91" s="182">
        <f t="shared" si="12"/>
        <v>1.1596448853720642</v>
      </c>
      <c r="H91" s="182">
        <f t="shared" si="10"/>
        <v>7.3921822265034368E-2</v>
      </c>
      <c r="I91" s="118"/>
      <c r="J91" s="156"/>
      <c r="K91" s="156"/>
      <c r="M91" s="124"/>
      <c r="N91" s="124"/>
    </row>
    <row r="92" spans="2:14" s="117" customFormat="1" ht="15.75" x14ac:dyDescent="0.25">
      <c r="B92" s="235"/>
      <c r="C92" s="181">
        <v>2019</v>
      </c>
      <c r="D92" s="95">
        <v>193469325.35999978</v>
      </c>
      <c r="E92" s="95">
        <v>222179911.51999995</v>
      </c>
      <c r="F92" s="95">
        <f>D92-E92</f>
        <v>-28710586.160000175</v>
      </c>
      <c r="G92" s="182">
        <f t="shared" si="12"/>
        <v>0.8707777586030061</v>
      </c>
      <c r="H92" s="182">
        <f t="shared" si="10"/>
        <v>-6.9074074032978633E-2</v>
      </c>
      <c r="I92" s="118"/>
      <c r="J92" s="156"/>
      <c r="K92" s="156"/>
      <c r="M92" s="124"/>
      <c r="N92" s="124"/>
    </row>
    <row r="93" spans="2:14" s="117" customFormat="1" ht="15.75" x14ac:dyDescent="0.25">
      <c r="B93" s="235"/>
      <c r="C93" s="181">
        <v>2020</v>
      </c>
      <c r="D93" s="95">
        <v>165481733.48999998</v>
      </c>
      <c r="E93" s="95">
        <v>209267753.20999992</v>
      </c>
      <c r="F93" s="95">
        <f t="shared" si="11"/>
        <v>-43786019.719999939</v>
      </c>
      <c r="G93" s="182">
        <f t="shared" si="12"/>
        <v>0.79076556684746013</v>
      </c>
      <c r="H93" s="182">
        <f t="shared" si="10"/>
        <v>-0.11684077303367243</v>
      </c>
      <c r="I93" s="118"/>
      <c r="J93" s="156"/>
      <c r="K93" s="156"/>
      <c r="M93" s="124"/>
      <c r="N93" s="124"/>
    </row>
    <row r="94" spans="2:14" s="117" customFormat="1" ht="15.75" x14ac:dyDescent="0.25">
      <c r="B94" s="235"/>
      <c r="C94" s="181">
        <v>2021</v>
      </c>
      <c r="D94" s="95">
        <v>257408708.78999969</v>
      </c>
      <c r="E94" s="95">
        <v>328096124.01000047</v>
      </c>
      <c r="F94" s="95">
        <f>+D94-E94</f>
        <v>-70687415.220000774</v>
      </c>
      <c r="G94" s="182">
        <f t="shared" si="12"/>
        <v>0.78455272693850475</v>
      </c>
      <c r="H94" s="182">
        <f t="shared" si="10"/>
        <v>-0.12072900386143619</v>
      </c>
      <c r="I94" s="118"/>
      <c r="J94" s="156"/>
      <c r="K94" s="156"/>
      <c r="M94" s="124"/>
      <c r="N94" s="124"/>
    </row>
    <row r="95" spans="2:14" s="117" customFormat="1" ht="15.75" x14ac:dyDescent="0.25">
      <c r="B95" s="235"/>
      <c r="C95" s="181">
        <v>2022</v>
      </c>
      <c r="D95" s="95">
        <v>258317078.12999997</v>
      </c>
      <c r="E95" s="95">
        <v>330011758.58999956</v>
      </c>
      <c r="F95" s="95">
        <f>+D95-E95</f>
        <v>-71694680.459999591</v>
      </c>
      <c r="G95" s="182">
        <f>+D95/E95</f>
        <v>0.78275113357681381</v>
      </c>
      <c r="H95" s="182">
        <f>+(D95-E95)/(D95+E95)</f>
        <v>-0.12186157805846408</v>
      </c>
      <c r="I95" s="118"/>
      <c r="J95" s="156"/>
      <c r="K95" s="156"/>
      <c r="M95" s="124"/>
      <c r="N95" s="124"/>
    </row>
    <row r="96" spans="2:14" s="117" customFormat="1" ht="15.75" x14ac:dyDescent="0.25">
      <c r="B96" s="235"/>
      <c r="C96" s="181">
        <v>2023</v>
      </c>
      <c r="D96" s="95">
        <v>247525980.40000099</v>
      </c>
      <c r="E96" s="95">
        <v>320696200.51000059</v>
      </c>
      <c r="F96" s="95">
        <f>+D96-E96</f>
        <v>-73170220.109999597</v>
      </c>
      <c r="G96" s="182">
        <f>+D96/E96</f>
        <v>0.77183945430710565</v>
      </c>
      <c r="H96" s="182">
        <f>+(D96-E96)/(D96+E96)</f>
        <v>-0.12877043974738597</v>
      </c>
      <c r="I96" s="118"/>
      <c r="J96" s="156"/>
      <c r="K96" s="156"/>
      <c r="M96" s="124"/>
      <c r="N96" s="124"/>
    </row>
    <row r="97" spans="2:14" s="117" customFormat="1" ht="15.75" x14ac:dyDescent="0.25">
      <c r="B97" s="235"/>
      <c r="C97" s="181">
        <v>2024</v>
      </c>
      <c r="D97" s="95">
        <v>265189597.93999973</v>
      </c>
      <c r="E97" s="95">
        <v>339015618.52000004</v>
      </c>
      <c r="F97" s="95">
        <f>+D97-E97</f>
        <v>-73826020.580000311</v>
      </c>
      <c r="G97" s="182">
        <f>+D97/E97</f>
        <v>0.78223416106227273</v>
      </c>
      <c r="H97" s="182">
        <f>+(D97-E97)/(D97+E97)</f>
        <v>-0.12218699635289861</v>
      </c>
      <c r="I97" s="118"/>
      <c r="J97" s="156"/>
      <c r="K97" s="156"/>
      <c r="M97" s="124"/>
      <c r="N97" s="124"/>
    </row>
    <row r="98" spans="2:14" s="117" customFormat="1" ht="15.75" x14ac:dyDescent="0.25">
      <c r="B98" s="236"/>
      <c r="C98" s="184">
        <v>2025</v>
      </c>
      <c r="D98" s="136">
        <v>302184601.42000055</v>
      </c>
      <c r="E98" s="136">
        <v>367276146.11000001</v>
      </c>
      <c r="F98" s="136">
        <f>+D98-E98</f>
        <v>-65091544.689999461</v>
      </c>
      <c r="G98" s="175">
        <f>+D98/E98</f>
        <v>0.82277219639931531</v>
      </c>
      <c r="H98" s="175">
        <f>+(D98-E98)/(D98+E98)</f>
        <v>-9.722981508648125E-2</v>
      </c>
      <c r="I98" s="118"/>
      <c r="J98" s="156"/>
      <c r="K98" s="156"/>
      <c r="M98" s="124"/>
      <c r="N98" s="124"/>
    </row>
    <row r="99" spans="2:14" s="117" customFormat="1" ht="15.75" x14ac:dyDescent="0.25">
      <c r="B99" s="231" t="s">
        <v>18</v>
      </c>
      <c r="C99" s="181">
        <v>2016</v>
      </c>
      <c r="D99" s="95">
        <v>63618.290000000015</v>
      </c>
      <c r="E99" s="95">
        <v>6123705.8300000029</v>
      </c>
      <c r="F99" s="95">
        <f t="shared" si="11"/>
        <v>-6060087.5400000028</v>
      </c>
      <c r="G99" s="182">
        <f t="shared" si="12"/>
        <v>1.0388854684745688E-2</v>
      </c>
      <c r="H99" s="182">
        <f t="shared" si="10"/>
        <v>-0.97943592778844113</v>
      </c>
      <c r="I99" s="118"/>
      <c r="J99" s="156"/>
      <c r="K99" s="156"/>
      <c r="M99" s="124"/>
      <c r="N99" s="124"/>
    </row>
    <row r="100" spans="2:14" s="117" customFormat="1" ht="15.75" x14ac:dyDescent="0.25">
      <c r="B100" s="232"/>
      <c r="C100" s="181">
        <v>2017</v>
      </c>
      <c r="D100" s="95">
        <v>70085.12000000001</v>
      </c>
      <c r="E100" s="95">
        <v>4829048.4200000009</v>
      </c>
      <c r="F100" s="95">
        <f t="shared" si="11"/>
        <v>-4758963.3000000007</v>
      </c>
      <c r="G100" s="182">
        <f t="shared" si="12"/>
        <v>1.4513236129448459E-2</v>
      </c>
      <c r="H100" s="182">
        <f t="shared" si="10"/>
        <v>-0.97138876928837503</v>
      </c>
      <c r="I100" s="118"/>
      <c r="J100" s="156"/>
      <c r="K100" s="156"/>
      <c r="M100" s="124"/>
      <c r="N100" s="124"/>
    </row>
    <row r="101" spans="2:14" s="117" customFormat="1" ht="15.75" x14ac:dyDescent="0.25">
      <c r="B101" s="232"/>
      <c r="C101" s="181">
        <v>2018</v>
      </c>
      <c r="D101" s="95">
        <v>889905.08000000019</v>
      </c>
      <c r="E101" s="95">
        <v>3016457.370000001</v>
      </c>
      <c r="F101" s="95">
        <f t="shared" si="11"/>
        <v>-2126552.290000001</v>
      </c>
      <c r="G101" s="182">
        <f t="shared" si="12"/>
        <v>0.29501662740222973</v>
      </c>
      <c r="H101" s="182">
        <f t="shared" si="10"/>
        <v>-0.54438171501469357</v>
      </c>
      <c r="I101" s="118"/>
      <c r="J101" s="156"/>
      <c r="K101" s="156"/>
      <c r="M101" s="124"/>
      <c r="N101" s="124"/>
    </row>
    <row r="102" spans="2:14" s="117" customFormat="1" ht="15.75" x14ac:dyDescent="0.25">
      <c r="B102" s="232"/>
      <c r="C102" s="181">
        <v>2019</v>
      </c>
      <c r="D102" s="95">
        <v>550681.2899999998</v>
      </c>
      <c r="E102" s="95">
        <v>2265320.6999999979</v>
      </c>
      <c r="F102" s="95">
        <f t="shared" si="11"/>
        <v>-1714639.4099999981</v>
      </c>
      <c r="G102" s="182">
        <f t="shared" si="12"/>
        <v>0.24309197810270322</v>
      </c>
      <c r="H102" s="182">
        <f t="shared" si="10"/>
        <v>-0.60889140564847388</v>
      </c>
      <c r="I102" s="118"/>
      <c r="J102" s="156"/>
      <c r="K102" s="156"/>
      <c r="M102" s="124"/>
      <c r="N102" s="124"/>
    </row>
    <row r="103" spans="2:14" s="117" customFormat="1" ht="15.75" x14ac:dyDescent="0.25">
      <c r="B103" s="232"/>
      <c r="C103" s="181">
        <v>2020</v>
      </c>
      <c r="D103" s="95">
        <v>1055282.2599999998</v>
      </c>
      <c r="E103" s="95">
        <v>2394803.8399999985</v>
      </c>
      <c r="F103" s="95">
        <f t="shared" si="11"/>
        <v>-1339521.5799999987</v>
      </c>
      <c r="G103" s="182">
        <f t="shared" si="12"/>
        <v>0.4406549890950569</v>
      </c>
      <c r="H103" s="182">
        <f t="shared" si="10"/>
        <v>-0.38825743508256194</v>
      </c>
      <c r="I103" s="118"/>
      <c r="J103" s="156"/>
      <c r="K103" s="156"/>
      <c r="M103" s="124"/>
      <c r="N103" s="124"/>
    </row>
    <row r="104" spans="2:14" s="117" customFormat="1" ht="15.75" x14ac:dyDescent="0.25">
      <c r="B104" s="232"/>
      <c r="C104" s="181">
        <v>2021</v>
      </c>
      <c r="D104" s="95">
        <v>1568613.4100000001</v>
      </c>
      <c r="E104" s="95">
        <v>3232792.1700000009</v>
      </c>
      <c r="F104" s="95">
        <f t="shared" si="11"/>
        <v>-1664178.7600000007</v>
      </c>
      <c r="G104" s="182">
        <f t="shared" si="12"/>
        <v>0.48521937925876618</v>
      </c>
      <c r="H104" s="182">
        <f t="shared" si="10"/>
        <v>-0.34660241303755895</v>
      </c>
      <c r="I104" s="118"/>
      <c r="J104" s="156"/>
      <c r="K104" s="156"/>
      <c r="M104" s="124"/>
      <c r="N104" s="124"/>
    </row>
    <row r="105" spans="2:14" s="117" customFormat="1" ht="15.75" x14ac:dyDescent="0.25">
      <c r="B105" s="232"/>
      <c r="C105" s="181">
        <v>2022</v>
      </c>
      <c r="D105" s="95">
        <v>1217362.1900000002</v>
      </c>
      <c r="E105" s="95">
        <v>3006551.3400000008</v>
      </c>
      <c r="F105" s="95">
        <f>+D105-E105</f>
        <v>-1789189.1500000006</v>
      </c>
      <c r="G105" s="182">
        <f t="shared" si="12"/>
        <v>0.40490317720634694</v>
      </c>
      <c r="H105" s="182">
        <f t="shared" si="10"/>
        <v>-0.4235856480707833</v>
      </c>
      <c r="I105" s="118"/>
      <c r="J105" s="156"/>
      <c r="K105" s="156"/>
      <c r="M105" s="124"/>
      <c r="N105" s="124"/>
    </row>
    <row r="106" spans="2:14" s="117" customFormat="1" ht="15.75" x14ac:dyDescent="0.25">
      <c r="B106" s="232"/>
      <c r="C106" s="181">
        <v>2023</v>
      </c>
      <c r="D106" s="95">
        <v>212408.95</v>
      </c>
      <c r="E106" s="95">
        <v>3358457.5399999996</v>
      </c>
      <c r="F106" s="95">
        <f>+D106-E106</f>
        <v>-3146048.5899999994</v>
      </c>
      <c r="G106" s="182">
        <f>+D106/E106</f>
        <v>6.3245983452272572E-2</v>
      </c>
      <c r="H106" s="182">
        <f>+(D106-E106)/(D106+E106)</f>
        <v>-0.88103226452468109</v>
      </c>
      <c r="I106" s="118"/>
      <c r="J106" s="156"/>
      <c r="K106" s="156"/>
      <c r="M106" s="124"/>
      <c r="N106" s="124"/>
    </row>
    <row r="107" spans="2:14" s="117" customFormat="1" ht="15.75" x14ac:dyDescent="0.25">
      <c r="B107" s="232"/>
      <c r="C107" s="181">
        <v>2024</v>
      </c>
      <c r="D107" s="95">
        <v>144854.15000000002</v>
      </c>
      <c r="E107" s="95">
        <v>3623481.4299999997</v>
      </c>
      <c r="F107" s="95">
        <f>+D107-E107</f>
        <v>-3478627.28</v>
      </c>
      <c r="G107" s="182">
        <f>+D107/E107</f>
        <v>3.9976512312359234E-2</v>
      </c>
      <c r="H107" s="182">
        <f>+(D107-E107)/(D107+E107)</f>
        <v>-0.92312035543288851</v>
      </c>
      <c r="I107" s="118"/>
      <c r="J107" s="156"/>
      <c r="K107" s="156"/>
      <c r="M107" s="124"/>
      <c r="N107" s="124"/>
    </row>
    <row r="108" spans="2:14" s="117" customFormat="1" ht="15.75" x14ac:dyDescent="0.25">
      <c r="B108" s="233"/>
      <c r="C108" s="183">
        <v>2025</v>
      </c>
      <c r="D108" s="96">
        <v>69082.62</v>
      </c>
      <c r="E108" s="96">
        <v>4899562.3299999991</v>
      </c>
      <c r="F108" s="96">
        <f>+D108-E108</f>
        <v>-4830479.709999999</v>
      </c>
      <c r="G108" s="135">
        <f>+D108/E108</f>
        <v>1.4099753273268392E-2</v>
      </c>
      <c r="H108" s="135">
        <f>+(D108-E108)/(D108+E108)</f>
        <v>-0.97219257133677861</v>
      </c>
      <c r="I108" s="118"/>
      <c r="J108" s="156"/>
      <c r="K108" s="156"/>
      <c r="M108" s="124"/>
      <c r="N108" s="124"/>
    </row>
    <row r="109" spans="2:14" s="117" customFormat="1" ht="15.75" x14ac:dyDescent="0.25">
      <c r="B109" s="234" t="s">
        <v>19</v>
      </c>
      <c r="C109" s="181">
        <v>2016</v>
      </c>
      <c r="D109" s="95">
        <v>5789995.4600000074</v>
      </c>
      <c r="E109" s="95">
        <v>25504896.629999988</v>
      </c>
      <c r="F109" s="95">
        <f t="shared" si="11"/>
        <v>-19714901.169999979</v>
      </c>
      <c r="G109" s="182">
        <f t="shared" si="12"/>
        <v>0.22701505299141495</v>
      </c>
      <c r="H109" s="182">
        <f t="shared" si="10"/>
        <v>-0.6299718533395966</v>
      </c>
      <c r="I109" s="118"/>
      <c r="J109" s="156"/>
      <c r="K109" s="156"/>
      <c r="M109" s="124"/>
      <c r="N109" s="124"/>
    </row>
    <row r="110" spans="2:14" s="117" customFormat="1" ht="15.75" x14ac:dyDescent="0.25">
      <c r="B110" s="235"/>
      <c r="C110" s="181">
        <v>2017</v>
      </c>
      <c r="D110" s="95">
        <v>8680336.6399999969</v>
      </c>
      <c r="E110" s="95">
        <v>35042772.079999961</v>
      </c>
      <c r="F110" s="95">
        <f t="shared" si="11"/>
        <v>-26362435.439999964</v>
      </c>
      <c r="G110" s="182">
        <f t="shared" si="12"/>
        <v>0.2477069057260497</v>
      </c>
      <c r="H110" s="182">
        <f t="shared" si="10"/>
        <v>-0.60294055504660815</v>
      </c>
      <c r="I110" s="118"/>
      <c r="J110" s="156"/>
      <c r="K110" s="156"/>
      <c r="M110" s="124"/>
      <c r="N110" s="124"/>
    </row>
    <row r="111" spans="2:14" s="117" customFormat="1" ht="15.75" x14ac:dyDescent="0.25">
      <c r="B111" s="235"/>
      <c r="C111" s="181">
        <v>2018</v>
      </c>
      <c r="D111" s="95">
        <v>9884676.5099999979</v>
      </c>
      <c r="E111" s="95">
        <v>30224523.110000003</v>
      </c>
      <c r="F111" s="95">
        <f t="shared" si="11"/>
        <v>-20339846.600000005</v>
      </c>
      <c r="G111" s="182">
        <f t="shared" si="12"/>
        <v>0.32704160373433916</v>
      </c>
      <c r="H111" s="182">
        <f t="shared" si="10"/>
        <v>-0.50711175472715664</v>
      </c>
      <c r="I111" s="118"/>
      <c r="J111" s="156"/>
      <c r="K111" s="156"/>
      <c r="M111" s="124"/>
      <c r="N111" s="124"/>
    </row>
    <row r="112" spans="2:14" s="117" customFormat="1" ht="15.75" x14ac:dyDescent="0.25">
      <c r="B112" s="235"/>
      <c r="C112" s="181">
        <v>2019</v>
      </c>
      <c r="D112" s="95">
        <v>11533003.389999999</v>
      </c>
      <c r="E112" s="95">
        <v>32441312.409999985</v>
      </c>
      <c r="F112" s="95">
        <f t="shared" si="11"/>
        <v>-20908309.019999988</v>
      </c>
      <c r="G112" s="182">
        <f t="shared" si="12"/>
        <v>0.3555036012182099</v>
      </c>
      <c r="H112" s="182">
        <f t="shared" si="10"/>
        <v>-0.47546638622174986</v>
      </c>
      <c r="I112" s="118"/>
      <c r="J112" s="156"/>
      <c r="K112" s="156"/>
      <c r="M112" s="124"/>
      <c r="N112" s="124"/>
    </row>
    <row r="113" spans="2:16" s="121" customFormat="1" ht="15.75" x14ac:dyDescent="0.25">
      <c r="B113" s="235"/>
      <c r="C113" s="181">
        <v>2020</v>
      </c>
      <c r="D113" s="95">
        <v>11672866.220000004</v>
      </c>
      <c r="E113" s="95">
        <v>26950914.200000007</v>
      </c>
      <c r="F113" s="95">
        <f t="shared" si="11"/>
        <v>-15278047.980000002</v>
      </c>
      <c r="G113" s="182">
        <f t="shared" si="12"/>
        <v>0.43311577979792615</v>
      </c>
      <c r="H113" s="182">
        <f t="shared" si="10"/>
        <v>-0.39556065754994779</v>
      </c>
      <c r="I113" s="122"/>
      <c r="J113" s="156"/>
      <c r="K113" s="156"/>
      <c r="L113" s="123"/>
      <c r="M113" s="124"/>
      <c r="N113" s="124"/>
      <c r="O113" s="123"/>
      <c r="P113" s="123"/>
    </row>
    <row r="114" spans="2:16" s="121" customFormat="1" ht="15.75" x14ac:dyDescent="0.25">
      <c r="B114" s="235"/>
      <c r="C114" s="181">
        <v>2021</v>
      </c>
      <c r="D114" s="95">
        <v>11349676.42</v>
      </c>
      <c r="E114" s="95">
        <v>41964849.439999938</v>
      </c>
      <c r="F114" s="95">
        <f t="shared" si="11"/>
        <v>-30615173.019999936</v>
      </c>
      <c r="G114" s="182">
        <f t="shared" si="12"/>
        <v>0.27045674109298118</v>
      </c>
      <c r="H114" s="182">
        <f t="shared" si="10"/>
        <v>-0.5742369931300364</v>
      </c>
      <c r="I114" s="122"/>
      <c r="J114" s="156"/>
      <c r="K114" s="156"/>
      <c r="L114" s="123"/>
      <c r="M114" s="124"/>
      <c r="N114" s="124"/>
      <c r="O114" s="123"/>
      <c r="P114" s="123"/>
    </row>
    <row r="115" spans="2:16" s="121" customFormat="1" ht="15.75" x14ac:dyDescent="0.25">
      <c r="B115" s="235"/>
      <c r="C115" s="181">
        <v>2022</v>
      </c>
      <c r="D115" s="95">
        <v>12133134.019999998</v>
      </c>
      <c r="E115" s="95">
        <v>45561565.930000007</v>
      </c>
      <c r="F115" s="95">
        <f t="shared" si="11"/>
        <v>-33428431.910000011</v>
      </c>
      <c r="G115" s="182">
        <f t="shared" si="12"/>
        <v>0.26630195368265286</v>
      </c>
      <c r="H115" s="182">
        <f t="shared" si="10"/>
        <v>-0.57940212773391864</v>
      </c>
      <c r="I115" s="122"/>
      <c r="J115" s="156"/>
      <c r="K115" s="156"/>
      <c r="L115" s="123"/>
      <c r="M115" s="124"/>
      <c r="N115" s="124"/>
      <c r="O115" s="123"/>
      <c r="P115" s="123"/>
    </row>
    <row r="116" spans="2:16" s="121" customFormat="1" ht="15.75" x14ac:dyDescent="0.25">
      <c r="B116" s="235"/>
      <c r="C116" s="181">
        <v>2023</v>
      </c>
      <c r="D116" s="95">
        <v>9928969.5000000037</v>
      </c>
      <c r="E116" s="95">
        <v>43754388.810000002</v>
      </c>
      <c r="F116" s="95">
        <f>+D116-E116</f>
        <v>-33825419.310000002</v>
      </c>
      <c r="G116" s="182">
        <f>+D116/E116</f>
        <v>0.22692511014416802</v>
      </c>
      <c r="H116" s="182">
        <f>+(D116-E116)/(D116+E116)</f>
        <v>-0.63009134254738097</v>
      </c>
      <c r="I116" s="122"/>
      <c r="J116" s="156"/>
      <c r="K116" s="156"/>
      <c r="L116" s="123"/>
      <c r="M116" s="124"/>
      <c r="N116" s="124"/>
      <c r="O116" s="123"/>
      <c r="P116" s="123"/>
    </row>
    <row r="117" spans="2:16" s="121" customFormat="1" ht="15.75" x14ac:dyDescent="0.25">
      <c r="B117" s="235"/>
      <c r="C117" s="181">
        <v>2024</v>
      </c>
      <c r="D117" s="95">
        <v>9612764.4600000046</v>
      </c>
      <c r="E117" s="95">
        <v>43504000.149999984</v>
      </c>
      <c r="F117" s="95">
        <f>+D117-E117</f>
        <v>-33891235.689999983</v>
      </c>
      <c r="G117" s="182">
        <f>+D117/E117</f>
        <v>0.22096277185673943</v>
      </c>
      <c r="H117" s="182">
        <f>+(D117-E117)/(D117+E117)</f>
        <v>-0.63805158199751266</v>
      </c>
      <c r="I117" s="122"/>
      <c r="J117" s="156"/>
      <c r="K117" s="156"/>
      <c r="L117" s="123"/>
      <c r="M117" s="124"/>
      <c r="N117" s="124"/>
      <c r="O117" s="123"/>
      <c r="P117" s="123"/>
    </row>
    <row r="118" spans="2:16" s="121" customFormat="1" ht="15.75" x14ac:dyDescent="0.25">
      <c r="B118" s="236"/>
      <c r="C118" s="184">
        <v>2025</v>
      </c>
      <c r="D118" s="136">
        <v>57879589.879999988</v>
      </c>
      <c r="E118" s="136">
        <v>45262754.460000046</v>
      </c>
      <c r="F118" s="136">
        <f>+D118-E118</f>
        <v>12616835.419999942</v>
      </c>
      <c r="G118" s="175">
        <f>+D118/E118</f>
        <v>1.2787465228425237</v>
      </c>
      <c r="H118" s="175">
        <f>+(D118-E118)/(D118+E118)</f>
        <v>0.12232449728318769</v>
      </c>
      <c r="I118" s="122"/>
      <c r="J118" s="156"/>
      <c r="K118" s="156"/>
      <c r="L118" s="123"/>
      <c r="M118" s="124"/>
      <c r="N118" s="124"/>
      <c r="O118" s="123"/>
      <c r="P118" s="123"/>
    </row>
    <row r="119" spans="2:16" s="117" customFormat="1" ht="15.75" x14ac:dyDescent="0.25">
      <c r="B119" s="231" t="s">
        <v>20</v>
      </c>
      <c r="C119" s="181">
        <v>2016</v>
      </c>
      <c r="D119" s="95">
        <v>48097161.719999984</v>
      </c>
      <c r="E119" s="95">
        <v>171167803.44999999</v>
      </c>
      <c r="F119" s="95">
        <f>+D119-E119</f>
        <v>-123070641.73</v>
      </c>
      <c r="G119" s="182">
        <f>+D119/E119</f>
        <v>0.2809942100708776</v>
      </c>
      <c r="H119" s="182">
        <f>+(D119-E119)/(D119+E119)</f>
        <v>-0.56128730659082349</v>
      </c>
      <c r="J119" s="156"/>
      <c r="K119" s="156"/>
      <c r="M119" s="124"/>
      <c r="N119" s="124"/>
    </row>
    <row r="120" spans="2:16" s="117" customFormat="1" ht="15.75" x14ac:dyDescent="0.25">
      <c r="B120" s="232"/>
      <c r="C120" s="181">
        <v>2017</v>
      </c>
      <c r="D120" s="95">
        <v>51796406.490000039</v>
      </c>
      <c r="E120" s="95">
        <v>179995097.11999997</v>
      </c>
      <c r="F120" s="95">
        <f t="shared" si="11"/>
        <v>-128198690.62999994</v>
      </c>
      <c r="G120" s="182">
        <f t="shared" si="12"/>
        <v>0.28776565205811228</v>
      </c>
      <c r="H120" s="182">
        <f t="shared" si="10"/>
        <v>-0.55307760911590698</v>
      </c>
      <c r="J120" s="156"/>
      <c r="K120" s="156"/>
      <c r="M120" s="124"/>
      <c r="N120" s="124"/>
    </row>
    <row r="121" spans="2:16" s="117" customFormat="1" ht="15.75" x14ac:dyDescent="0.25">
      <c r="B121" s="232"/>
      <c r="C121" s="181">
        <v>2018</v>
      </c>
      <c r="D121" s="95">
        <v>54677813.779999956</v>
      </c>
      <c r="E121" s="95">
        <v>168008939.89999989</v>
      </c>
      <c r="F121" s="95">
        <f t="shared" si="11"/>
        <v>-113331126.11999993</v>
      </c>
      <c r="G121" s="182">
        <f t="shared" si="12"/>
        <v>0.32544585908669255</v>
      </c>
      <c r="H121" s="182">
        <f t="shared" si="10"/>
        <v>-0.50892621248076753</v>
      </c>
      <c r="J121" s="156"/>
      <c r="K121" s="156"/>
      <c r="M121" s="124"/>
      <c r="N121" s="124"/>
    </row>
    <row r="122" spans="2:16" s="117" customFormat="1" ht="15.75" x14ac:dyDescent="0.25">
      <c r="B122" s="232"/>
      <c r="C122" s="181">
        <v>2019</v>
      </c>
      <c r="D122" s="95">
        <v>50558021.10999997</v>
      </c>
      <c r="E122" s="95">
        <v>161912418.53999993</v>
      </c>
      <c r="F122" s="95">
        <f t="shared" si="11"/>
        <v>-111354397.42999996</v>
      </c>
      <c r="G122" s="182">
        <f t="shared" si="12"/>
        <v>0.31225536352240812</v>
      </c>
      <c r="H122" s="182">
        <f t="shared" si="10"/>
        <v>-0.52409359915399412</v>
      </c>
      <c r="J122" s="156"/>
      <c r="K122" s="156"/>
      <c r="M122" s="124"/>
      <c r="N122" s="124"/>
    </row>
    <row r="123" spans="2:16" s="117" customFormat="1" ht="15.75" x14ac:dyDescent="0.25">
      <c r="B123" s="232"/>
      <c r="C123" s="181">
        <v>2020</v>
      </c>
      <c r="D123" s="95">
        <v>35821887.829999983</v>
      </c>
      <c r="E123" s="95">
        <v>128613987.50999989</v>
      </c>
      <c r="F123" s="95">
        <f t="shared" si="11"/>
        <v>-92792099.679999903</v>
      </c>
      <c r="G123" s="182">
        <f t="shared" si="12"/>
        <v>0.27852248828856807</v>
      </c>
      <c r="H123" s="182">
        <f t="shared" si="10"/>
        <v>-0.56430568747930498</v>
      </c>
      <c r="J123" s="156"/>
      <c r="K123" s="156"/>
      <c r="M123" s="124"/>
      <c r="N123" s="124"/>
    </row>
    <row r="124" spans="2:16" s="117" customFormat="1" ht="15.75" x14ac:dyDescent="0.25">
      <c r="B124" s="232"/>
      <c r="C124" s="181">
        <v>2021</v>
      </c>
      <c r="D124" s="95">
        <v>54846249.750000022</v>
      </c>
      <c r="E124" s="95">
        <v>173492608.10000005</v>
      </c>
      <c r="F124" s="95">
        <f t="shared" si="11"/>
        <v>-118646358.35000002</v>
      </c>
      <c r="G124" s="182">
        <f t="shared" si="12"/>
        <v>0.31613018185989217</v>
      </c>
      <c r="H124" s="182">
        <f t="shared" si="10"/>
        <v>-0.51960651580354733</v>
      </c>
      <c r="J124" s="156"/>
      <c r="K124" s="156"/>
      <c r="M124" s="124"/>
      <c r="N124" s="124"/>
    </row>
    <row r="125" spans="2:16" s="117" customFormat="1" ht="15.75" x14ac:dyDescent="0.25">
      <c r="B125" s="232"/>
      <c r="C125" s="181">
        <v>2022</v>
      </c>
      <c r="D125" s="95">
        <v>69460880.510000005</v>
      </c>
      <c r="E125" s="95">
        <v>187648485.03000012</v>
      </c>
      <c r="F125" s="95">
        <f t="shared" si="11"/>
        <v>-118187604.52000012</v>
      </c>
      <c r="G125" s="182">
        <f t="shared" si="12"/>
        <v>0.3701648883490587</v>
      </c>
      <c r="H125" s="182">
        <f t="shared" si="10"/>
        <v>-0.45967833288287163</v>
      </c>
      <c r="J125" s="156"/>
      <c r="K125" s="156"/>
      <c r="M125" s="124"/>
      <c r="N125" s="124"/>
    </row>
    <row r="126" spans="2:16" s="117" customFormat="1" ht="15.75" x14ac:dyDescent="0.25">
      <c r="B126" s="232"/>
      <c r="C126" s="181">
        <v>2023</v>
      </c>
      <c r="D126" s="95">
        <v>64871772.93</v>
      </c>
      <c r="E126" s="95">
        <v>166140035.33000013</v>
      </c>
      <c r="F126" s="95">
        <f>+D126-E126</f>
        <v>-101268262.40000013</v>
      </c>
      <c r="G126" s="182">
        <f>+D126/E126</f>
        <v>0.39046442238408513</v>
      </c>
      <c r="H126" s="182">
        <f>+(D126-E126)/(D126+E126)</f>
        <v>-0.43836833780385936</v>
      </c>
      <c r="J126" s="156"/>
      <c r="K126" s="156"/>
      <c r="M126" s="124"/>
      <c r="N126" s="124"/>
    </row>
    <row r="127" spans="2:16" s="117" customFormat="1" ht="15.75" x14ac:dyDescent="0.25">
      <c r="B127" s="232"/>
      <c r="C127" s="181">
        <v>2024</v>
      </c>
      <c r="D127" s="95">
        <v>78348492.749999985</v>
      </c>
      <c r="E127" s="95">
        <v>167742134.55000019</v>
      </c>
      <c r="F127" s="95">
        <f>+D127-E127</f>
        <v>-89393641.800000206</v>
      </c>
      <c r="G127" s="182">
        <f>+D127/E127</f>
        <v>0.46707699863355467</v>
      </c>
      <c r="H127" s="182">
        <f>+(D127-E127)/(D127+E127)</f>
        <v>-0.36325496334739987</v>
      </c>
      <c r="J127" s="156"/>
      <c r="K127" s="156"/>
      <c r="M127" s="124"/>
      <c r="N127" s="124"/>
    </row>
    <row r="128" spans="2:16" s="117" customFormat="1" ht="15.75" x14ac:dyDescent="0.25">
      <c r="B128" s="233"/>
      <c r="C128" s="183">
        <v>2025</v>
      </c>
      <c r="D128" s="96">
        <v>78620746.060000017</v>
      </c>
      <c r="E128" s="96">
        <v>171195137.75000006</v>
      </c>
      <c r="F128" s="96">
        <f>+D128-E128</f>
        <v>-92574391.690000042</v>
      </c>
      <c r="G128" s="135">
        <f>+D128/E128</f>
        <v>0.45924637284273567</v>
      </c>
      <c r="H128" s="135">
        <f>+(D128-E128)/(D128+E128)</f>
        <v>-0.37057047885877586</v>
      </c>
      <c r="J128" s="156"/>
      <c r="K128" s="156"/>
      <c r="M128" s="124"/>
      <c r="N128" s="124"/>
    </row>
    <row r="129" spans="2:14" s="117" customFormat="1" ht="15.75" x14ac:dyDescent="0.25">
      <c r="B129" s="234" t="s">
        <v>21</v>
      </c>
      <c r="C129" s="181">
        <v>2016</v>
      </c>
      <c r="D129" s="95">
        <v>94176.630000000019</v>
      </c>
      <c r="E129" s="95">
        <v>22130335.749999985</v>
      </c>
      <c r="F129" s="95">
        <f t="shared" si="11"/>
        <v>-22036159.119999986</v>
      </c>
      <c r="G129" s="182">
        <f t="shared" si="12"/>
        <v>4.2555445639815967E-3</v>
      </c>
      <c r="H129" s="182">
        <f t="shared" si="10"/>
        <v>-0.99152497671132267</v>
      </c>
      <c r="I129" s="125"/>
      <c r="J129" s="156"/>
      <c r="K129" s="156"/>
      <c r="L129" s="125"/>
      <c r="M129" s="124"/>
      <c r="N129" s="124"/>
    </row>
    <row r="130" spans="2:14" s="117" customFormat="1" ht="15.75" x14ac:dyDescent="0.25">
      <c r="B130" s="235"/>
      <c r="C130" s="181">
        <v>2017</v>
      </c>
      <c r="D130" s="95">
        <v>355126.56</v>
      </c>
      <c r="E130" s="95">
        <v>20890159.180000015</v>
      </c>
      <c r="F130" s="95">
        <f t="shared" si="11"/>
        <v>-20535032.620000016</v>
      </c>
      <c r="G130" s="182">
        <f t="shared" si="12"/>
        <v>1.6999705791614736E-2</v>
      </c>
      <c r="H130" s="182">
        <f t="shared" si="10"/>
        <v>-0.96656890715935384</v>
      </c>
      <c r="I130" s="125"/>
      <c r="J130" s="156"/>
      <c r="K130" s="156"/>
      <c r="L130" s="125"/>
      <c r="M130" s="124"/>
      <c r="N130" s="124"/>
    </row>
    <row r="131" spans="2:14" s="117" customFormat="1" ht="15.75" x14ac:dyDescent="0.25">
      <c r="B131" s="235"/>
      <c r="C131" s="181">
        <v>2018</v>
      </c>
      <c r="D131" s="95">
        <v>1402121.5899999996</v>
      </c>
      <c r="E131" s="95">
        <v>22274544.68999999</v>
      </c>
      <c r="F131" s="95">
        <f t="shared" si="11"/>
        <v>-20872423.09999999</v>
      </c>
      <c r="G131" s="182">
        <f t="shared" si="12"/>
        <v>6.294726152716705E-2</v>
      </c>
      <c r="H131" s="182">
        <f t="shared" si="10"/>
        <v>-0.88156089430678075</v>
      </c>
      <c r="I131" s="126"/>
      <c r="J131" s="156"/>
      <c r="K131" s="156"/>
      <c r="M131" s="124"/>
      <c r="N131" s="124"/>
    </row>
    <row r="132" spans="2:14" s="117" customFormat="1" ht="15.75" x14ac:dyDescent="0.25">
      <c r="B132" s="235"/>
      <c r="C132" s="181">
        <v>2019</v>
      </c>
      <c r="D132" s="95">
        <v>958095.81000000017</v>
      </c>
      <c r="E132" s="95">
        <v>21835025.079999998</v>
      </c>
      <c r="F132" s="95">
        <f t="shared" si="11"/>
        <v>-20876929.27</v>
      </c>
      <c r="G132" s="182">
        <f t="shared" si="12"/>
        <v>4.3878850905354684E-2</v>
      </c>
      <c r="H132" s="182">
        <f t="shared" si="10"/>
        <v>-0.9159311430300584</v>
      </c>
      <c r="I132" s="126"/>
      <c r="J132" s="156"/>
      <c r="K132" s="156"/>
      <c r="M132" s="124"/>
      <c r="N132" s="124"/>
    </row>
    <row r="133" spans="2:14" s="117" customFormat="1" ht="15.75" x14ac:dyDescent="0.25">
      <c r="B133" s="235"/>
      <c r="C133" s="181">
        <v>2020</v>
      </c>
      <c r="D133" s="95">
        <v>1343966.54</v>
      </c>
      <c r="E133" s="95">
        <v>21506163.649999999</v>
      </c>
      <c r="F133" s="95">
        <f t="shared" si="11"/>
        <v>-20162197.109999999</v>
      </c>
      <c r="G133" s="182">
        <f t="shared" si="12"/>
        <v>6.2492156289343598E-2</v>
      </c>
      <c r="H133" s="182">
        <f t="shared" si="10"/>
        <v>-0.88236683740312649</v>
      </c>
      <c r="I133" s="118"/>
      <c r="J133" s="156"/>
      <c r="K133" s="156"/>
      <c r="M133" s="124"/>
      <c r="N133" s="124"/>
    </row>
    <row r="134" spans="2:14" s="117" customFormat="1" ht="15.75" x14ac:dyDescent="0.25">
      <c r="B134" s="235"/>
      <c r="C134" s="181">
        <v>2021</v>
      </c>
      <c r="D134" s="95">
        <v>1247075.1199999999</v>
      </c>
      <c r="E134" s="95">
        <v>27892236.920000002</v>
      </c>
      <c r="F134" s="95">
        <f t="shared" si="11"/>
        <v>-26645161.800000001</v>
      </c>
      <c r="G134" s="182">
        <f t="shared" si="12"/>
        <v>4.4710473511925114E-2</v>
      </c>
      <c r="H134" s="182">
        <f t="shared" si="10"/>
        <v>-0.9144060011926074</v>
      </c>
      <c r="I134" s="118"/>
      <c r="J134" s="156"/>
      <c r="K134" s="156"/>
      <c r="M134" s="124"/>
      <c r="N134" s="124"/>
    </row>
    <row r="135" spans="2:14" s="117" customFormat="1" ht="15.75" x14ac:dyDescent="0.25">
      <c r="B135" s="235"/>
      <c r="C135" s="181">
        <v>2022</v>
      </c>
      <c r="D135" s="95">
        <v>1588092.32</v>
      </c>
      <c r="E135" s="95">
        <v>26620912.469999984</v>
      </c>
      <c r="F135" s="95">
        <f t="shared" si="11"/>
        <v>-25032820.149999984</v>
      </c>
      <c r="G135" s="182">
        <f t="shared" si="12"/>
        <v>5.9655818401780011E-2</v>
      </c>
      <c r="H135" s="182">
        <f t="shared" si="10"/>
        <v>-0.88740529261330237</v>
      </c>
      <c r="I135" s="118"/>
      <c r="J135" s="156"/>
      <c r="K135" s="156"/>
      <c r="M135" s="124"/>
      <c r="N135" s="124"/>
    </row>
    <row r="136" spans="2:14" s="117" customFormat="1" ht="15.75" x14ac:dyDescent="0.25">
      <c r="B136" s="235"/>
      <c r="C136" s="181">
        <v>2023</v>
      </c>
      <c r="D136" s="95">
        <v>875675.47</v>
      </c>
      <c r="E136" s="95">
        <v>24981309.849999998</v>
      </c>
      <c r="F136" s="95">
        <f>+D136-E136</f>
        <v>-24105634.379999999</v>
      </c>
      <c r="G136" s="182">
        <f>+D136/E136</f>
        <v>3.5053224801180713E-2</v>
      </c>
      <c r="H136" s="182">
        <f>+(D136-E136)/(D136+E136)</f>
        <v>-0.93226778302552715</v>
      </c>
      <c r="I136" s="118"/>
      <c r="J136" s="156"/>
      <c r="K136" s="156"/>
      <c r="M136" s="124"/>
      <c r="N136" s="124"/>
    </row>
    <row r="137" spans="2:14" s="117" customFormat="1" ht="15.75" x14ac:dyDescent="0.25">
      <c r="B137" s="235"/>
      <c r="C137" s="181">
        <v>2024</v>
      </c>
      <c r="D137" s="95">
        <v>758856.71</v>
      </c>
      <c r="E137" s="95">
        <v>26970216.520000026</v>
      </c>
      <c r="F137" s="95">
        <f>+D137-E137</f>
        <v>-26211359.810000025</v>
      </c>
      <c r="G137" s="182">
        <f>+D137/E137</f>
        <v>2.8136841594774087E-2</v>
      </c>
      <c r="H137" s="182">
        <f>+(D137-E137)/(D137+E137)</f>
        <v>-0.94526634888186634</v>
      </c>
      <c r="I137" s="118"/>
      <c r="J137" s="156"/>
      <c r="K137" s="156"/>
      <c r="M137" s="124"/>
      <c r="N137" s="124"/>
    </row>
    <row r="138" spans="2:14" s="117" customFormat="1" ht="15.75" x14ac:dyDescent="0.25">
      <c r="B138" s="236"/>
      <c r="C138" s="184">
        <v>2025</v>
      </c>
      <c r="D138" s="136">
        <v>754078.05999999982</v>
      </c>
      <c r="E138" s="136">
        <v>33566678.409999996</v>
      </c>
      <c r="F138" s="136">
        <f>+D138-E138</f>
        <v>-32812600.349999998</v>
      </c>
      <c r="G138" s="175">
        <f>+D138/E138</f>
        <v>2.2465078337192551E-2</v>
      </c>
      <c r="H138" s="175">
        <f>+(D138-E138)/(D138+E138)</f>
        <v>-0.9560570256859493</v>
      </c>
      <c r="I138" s="118"/>
      <c r="J138" s="156"/>
      <c r="K138" s="156"/>
      <c r="M138" s="124"/>
      <c r="N138" s="124"/>
    </row>
    <row r="139" spans="2:14" s="117" customFormat="1" ht="15.75" x14ac:dyDescent="0.25">
      <c r="B139" s="231" t="s">
        <v>22</v>
      </c>
      <c r="C139" s="181">
        <v>2016</v>
      </c>
      <c r="D139" s="95">
        <v>21376735.069999985</v>
      </c>
      <c r="E139" s="95">
        <v>164758379.74000007</v>
      </c>
      <c r="F139" s="95">
        <f t="shared" si="11"/>
        <v>-143381644.67000008</v>
      </c>
      <c r="G139" s="182">
        <f t="shared" si="12"/>
        <v>0.12974596559964918</v>
      </c>
      <c r="H139" s="182">
        <f t="shared" si="10"/>
        <v>-0.77030948629096041</v>
      </c>
      <c r="I139" s="118"/>
      <c r="J139" s="156"/>
      <c r="K139" s="156"/>
      <c r="M139" s="124"/>
      <c r="N139" s="124"/>
    </row>
    <row r="140" spans="2:14" s="117" customFormat="1" ht="15.75" x14ac:dyDescent="0.25">
      <c r="B140" s="232"/>
      <c r="C140" s="181">
        <v>2017</v>
      </c>
      <c r="D140" s="95">
        <v>29040587.829999983</v>
      </c>
      <c r="E140" s="95">
        <v>191345464.77000025</v>
      </c>
      <c r="F140" s="95">
        <f t="shared" si="11"/>
        <v>-162304876.94000027</v>
      </c>
      <c r="G140" s="182">
        <f t="shared" si="12"/>
        <v>0.1517704528032956</v>
      </c>
      <c r="H140" s="182">
        <f t="shared" si="10"/>
        <v>-0.73645711706894146</v>
      </c>
      <c r="I140" s="118"/>
      <c r="J140" s="156"/>
      <c r="K140" s="156"/>
      <c r="M140" s="124"/>
      <c r="N140" s="124"/>
    </row>
    <row r="141" spans="2:14" s="117" customFormat="1" ht="15.75" x14ac:dyDescent="0.25">
      <c r="B141" s="232"/>
      <c r="C141" s="181">
        <v>2018</v>
      </c>
      <c r="D141" s="95">
        <v>40873045.910000026</v>
      </c>
      <c r="E141" s="95">
        <v>188649816.83000061</v>
      </c>
      <c r="F141" s="95">
        <f t="shared" si="11"/>
        <v>-147776770.92000058</v>
      </c>
      <c r="G141" s="182">
        <f t="shared" si="12"/>
        <v>0.21666093610274881</v>
      </c>
      <c r="H141" s="182">
        <f t="shared" si="10"/>
        <v>-0.6438433590269369</v>
      </c>
      <c r="I141" s="118"/>
      <c r="J141" s="156"/>
      <c r="K141" s="156"/>
      <c r="M141" s="124"/>
      <c r="N141" s="124"/>
    </row>
    <row r="142" spans="2:14" s="117" customFormat="1" ht="15.75" x14ac:dyDescent="0.25">
      <c r="B142" s="232"/>
      <c r="C142" s="181">
        <v>2019</v>
      </c>
      <c r="D142" s="95">
        <v>41184781.299999997</v>
      </c>
      <c r="E142" s="95">
        <v>238155140.82000071</v>
      </c>
      <c r="F142" s="95">
        <f t="shared" si="11"/>
        <v>-196970359.5200007</v>
      </c>
      <c r="G142" s="182">
        <f t="shared" si="12"/>
        <v>0.17293257310421756</v>
      </c>
      <c r="H142" s="182">
        <f t="shared" si="10"/>
        <v>-0.70512785292245073</v>
      </c>
      <c r="I142" s="118"/>
      <c r="J142" s="156"/>
      <c r="K142" s="156"/>
      <c r="M142" s="124"/>
      <c r="N142" s="124"/>
    </row>
    <row r="143" spans="2:14" s="117" customFormat="1" ht="15.75" x14ac:dyDescent="0.25">
      <c r="B143" s="232"/>
      <c r="C143" s="181">
        <v>2020</v>
      </c>
      <c r="D143" s="95">
        <v>34416955.830000021</v>
      </c>
      <c r="E143" s="95">
        <v>159353666.78</v>
      </c>
      <c r="F143" s="95">
        <f t="shared" si="11"/>
        <v>-124936710.94999999</v>
      </c>
      <c r="G143" s="182">
        <f t="shared" si="12"/>
        <v>0.21597843667767794</v>
      </c>
      <c r="H143" s="182">
        <f t="shared" si="10"/>
        <v>-0.6447660087332161</v>
      </c>
      <c r="I143" s="118"/>
      <c r="J143" s="156"/>
      <c r="K143" s="156"/>
      <c r="M143" s="124"/>
      <c r="N143" s="124"/>
    </row>
    <row r="144" spans="2:14" s="117" customFormat="1" ht="15.75" x14ac:dyDescent="0.25">
      <c r="B144" s="232"/>
      <c r="C144" s="181">
        <v>2021</v>
      </c>
      <c r="D144" s="95">
        <v>19252733.899999991</v>
      </c>
      <c r="E144" s="95">
        <v>202693850.66999999</v>
      </c>
      <c r="F144" s="95">
        <f t="shared" si="11"/>
        <v>-183441116.76999998</v>
      </c>
      <c r="G144" s="182">
        <f t="shared" si="12"/>
        <v>9.498430187378902E-2</v>
      </c>
      <c r="H144" s="182">
        <f t="shared" si="10"/>
        <v>-0.82651020345908621</v>
      </c>
      <c r="I144" s="118"/>
      <c r="J144" s="156"/>
      <c r="K144" s="156"/>
      <c r="M144" s="124"/>
      <c r="N144" s="124"/>
    </row>
    <row r="145" spans="2:14" s="117" customFormat="1" ht="15.75" x14ac:dyDescent="0.25">
      <c r="B145" s="232"/>
      <c r="C145" s="181">
        <v>2022</v>
      </c>
      <c r="D145" s="95">
        <v>23136618.710000016</v>
      </c>
      <c r="E145" s="95">
        <v>217460771.04999983</v>
      </c>
      <c r="F145" s="95">
        <f t="shared" si="11"/>
        <v>-194324152.33999982</v>
      </c>
      <c r="G145" s="182">
        <f t="shared" si="12"/>
        <v>0.10639444805739381</v>
      </c>
      <c r="H145" s="182">
        <f t="shared" si="10"/>
        <v>-0.80767356842001325</v>
      </c>
      <c r="I145" s="118"/>
      <c r="J145" s="156"/>
      <c r="K145" s="156"/>
      <c r="M145" s="124"/>
      <c r="N145" s="124"/>
    </row>
    <row r="146" spans="2:14" s="117" customFormat="1" ht="15.75" x14ac:dyDescent="0.25">
      <c r="B146" s="232"/>
      <c r="C146" s="181">
        <v>2023</v>
      </c>
      <c r="D146" s="95">
        <v>27538413.149999958</v>
      </c>
      <c r="E146" s="95">
        <v>238316655.40999997</v>
      </c>
      <c r="F146" s="95">
        <f>+D146-E146</f>
        <v>-210778242.26000002</v>
      </c>
      <c r="G146" s="182">
        <f>+D146/E146</f>
        <v>0.11555387558885832</v>
      </c>
      <c r="H146" s="182">
        <f>+(D146-E146)/(D146+E146)</f>
        <v>-0.79283138516665219</v>
      </c>
      <c r="I146" s="118"/>
      <c r="J146" s="156"/>
      <c r="K146" s="156"/>
      <c r="M146" s="124"/>
      <c r="N146" s="124"/>
    </row>
    <row r="147" spans="2:14" s="117" customFormat="1" ht="15.75" x14ac:dyDescent="0.25">
      <c r="B147" s="232"/>
      <c r="C147" s="181">
        <v>2024</v>
      </c>
      <c r="D147" s="95">
        <v>28088453.979999978</v>
      </c>
      <c r="E147" s="95">
        <v>179709350.66999981</v>
      </c>
      <c r="F147" s="95">
        <f>+D147-E147</f>
        <v>-151620896.68999982</v>
      </c>
      <c r="G147" s="182">
        <f>+D147/E147</f>
        <v>0.15629934600108145</v>
      </c>
      <c r="H147" s="182">
        <f>+(D147-E147)/(D147+E147)</f>
        <v>-0.72965591212755854</v>
      </c>
      <c r="I147" s="118"/>
      <c r="J147" s="156"/>
      <c r="K147" s="156"/>
      <c r="M147" s="124"/>
      <c r="N147" s="124"/>
    </row>
    <row r="148" spans="2:14" s="117" customFormat="1" ht="15.75" x14ac:dyDescent="0.25">
      <c r="B148" s="233"/>
      <c r="C148" s="183">
        <v>2025</v>
      </c>
      <c r="D148" s="96">
        <v>30995749.030000024</v>
      </c>
      <c r="E148" s="96">
        <v>194360724.33000025</v>
      </c>
      <c r="F148" s="96">
        <f>+D148-E148</f>
        <v>-163364975.30000022</v>
      </c>
      <c r="G148" s="135">
        <f>+D148/E148</f>
        <v>0.15947537310765064</v>
      </c>
      <c r="H148" s="135">
        <f>+(D148-E148)/(D148+E148)</f>
        <v>-0.7249180503416448</v>
      </c>
      <c r="I148" s="118"/>
      <c r="J148" s="156"/>
      <c r="K148" s="156"/>
      <c r="M148" s="124"/>
      <c r="N148" s="124"/>
    </row>
    <row r="149" spans="2:14" s="117" customFormat="1" ht="15.75" x14ac:dyDescent="0.25">
      <c r="B149" s="234" t="s">
        <v>23</v>
      </c>
      <c r="C149" s="181">
        <v>2016</v>
      </c>
      <c r="D149" s="95">
        <v>24755928.270000011</v>
      </c>
      <c r="E149" s="95">
        <v>65388739.329999946</v>
      </c>
      <c r="F149" s="95">
        <f t="shared" si="11"/>
        <v>-40632811.059999935</v>
      </c>
      <c r="G149" s="182">
        <f t="shared" si="12"/>
        <v>0.37859620056388127</v>
      </c>
      <c r="H149" s="182">
        <f t="shared" si="10"/>
        <v>-0.45075113305981007</v>
      </c>
      <c r="I149" s="118"/>
      <c r="J149" s="156"/>
      <c r="K149" s="156"/>
      <c r="M149" s="124"/>
      <c r="N149" s="124"/>
    </row>
    <row r="150" spans="2:14" s="117" customFormat="1" ht="15.75" x14ac:dyDescent="0.25">
      <c r="B150" s="235"/>
      <c r="C150" s="181">
        <v>2017</v>
      </c>
      <c r="D150" s="95">
        <v>23504251.940000005</v>
      </c>
      <c r="E150" s="95">
        <v>75810466.889999896</v>
      </c>
      <c r="F150" s="95">
        <f t="shared" si="11"/>
        <v>-52306214.949999891</v>
      </c>
      <c r="G150" s="182">
        <f t="shared" si="12"/>
        <v>0.3100396673998117</v>
      </c>
      <c r="H150" s="182">
        <f t="shared" si="10"/>
        <v>-0.52667132894504864</v>
      </c>
      <c r="I150" s="118"/>
      <c r="J150" s="156"/>
      <c r="K150" s="156"/>
      <c r="M150" s="124"/>
      <c r="N150" s="124"/>
    </row>
    <row r="151" spans="2:14" s="117" customFormat="1" ht="15.75" x14ac:dyDescent="0.25">
      <c r="B151" s="235"/>
      <c r="C151" s="181">
        <v>2018</v>
      </c>
      <c r="D151" s="95">
        <v>25009148.469999991</v>
      </c>
      <c r="E151" s="95">
        <v>96429525.649999872</v>
      </c>
      <c r="F151" s="95">
        <f t="shared" si="11"/>
        <v>-71420377.179999888</v>
      </c>
      <c r="G151" s="182">
        <f t="shared" si="12"/>
        <v>0.25935156583444235</v>
      </c>
      <c r="H151" s="182">
        <f t="shared" si="10"/>
        <v>-0.58811888138226631</v>
      </c>
      <c r="I151" s="118"/>
      <c r="J151" s="156"/>
      <c r="K151" s="156"/>
      <c r="M151" s="124"/>
      <c r="N151" s="124"/>
    </row>
    <row r="152" spans="2:14" s="117" customFormat="1" ht="15.75" x14ac:dyDescent="0.25">
      <c r="B152" s="235"/>
      <c r="C152" s="181">
        <v>2019</v>
      </c>
      <c r="D152" s="95">
        <v>26628976.330000013</v>
      </c>
      <c r="E152" s="95">
        <v>90317425.450000003</v>
      </c>
      <c r="F152" s="95">
        <f t="shared" si="11"/>
        <v>-63688449.11999999</v>
      </c>
      <c r="G152" s="182">
        <f t="shared" si="12"/>
        <v>0.29483763733657237</v>
      </c>
      <c r="H152" s="182">
        <f t="shared" si="10"/>
        <v>-0.54459520045611087</v>
      </c>
      <c r="I152" s="118"/>
      <c r="J152" s="156"/>
      <c r="K152" s="156"/>
      <c r="M152" s="124"/>
      <c r="N152" s="124"/>
    </row>
    <row r="153" spans="2:14" s="117" customFormat="1" ht="15.75" x14ac:dyDescent="0.25">
      <c r="B153" s="235"/>
      <c r="C153" s="181">
        <v>2020</v>
      </c>
      <c r="D153" s="95">
        <v>18988814.890000004</v>
      </c>
      <c r="E153" s="95">
        <v>81664303.190000072</v>
      </c>
      <c r="F153" s="95">
        <f t="shared" si="11"/>
        <v>-62675488.300000072</v>
      </c>
      <c r="G153" s="182">
        <f t="shared" si="12"/>
        <v>0.23252283002795787</v>
      </c>
      <c r="H153" s="182">
        <f t="shared" si="10"/>
        <v>-0.62268799512186979</v>
      </c>
      <c r="I153" s="118"/>
      <c r="J153" s="156"/>
      <c r="K153" s="156"/>
      <c r="M153" s="124"/>
      <c r="N153" s="124"/>
    </row>
    <row r="154" spans="2:14" s="117" customFormat="1" ht="15.75" x14ac:dyDescent="0.25">
      <c r="B154" s="235"/>
      <c r="C154" s="181">
        <v>2021</v>
      </c>
      <c r="D154" s="95">
        <v>28389162.600000024</v>
      </c>
      <c r="E154" s="95">
        <v>102517072.08999994</v>
      </c>
      <c r="F154" s="95">
        <f>+D154-E154</f>
        <v>-74127909.48999992</v>
      </c>
      <c r="G154" s="182">
        <f t="shared" si="12"/>
        <v>0.27692131682298848</v>
      </c>
      <c r="H154" s="182">
        <f t="shared" si="10"/>
        <v>-0.56626721917059775</v>
      </c>
      <c r="I154" s="118"/>
      <c r="J154" s="156"/>
      <c r="K154" s="156"/>
      <c r="M154" s="124"/>
      <c r="N154" s="124"/>
    </row>
    <row r="155" spans="2:14" s="117" customFormat="1" ht="15.75" x14ac:dyDescent="0.25">
      <c r="B155" s="235"/>
      <c r="C155" s="181">
        <v>2022</v>
      </c>
      <c r="D155" s="95">
        <v>39088461.800000042</v>
      </c>
      <c r="E155" s="95">
        <v>114221786.68000019</v>
      </c>
      <c r="F155" s="95">
        <f>+D155-E155</f>
        <v>-75133324.880000144</v>
      </c>
      <c r="G155" s="182">
        <f t="shared" si="12"/>
        <v>0.34221546463380864</v>
      </c>
      <c r="H155" s="182">
        <f t="shared" si="10"/>
        <v>-0.4900737271311742</v>
      </c>
      <c r="I155" s="118"/>
      <c r="J155" s="156"/>
      <c r="K155" s="156"/>
      <c r="M155" s="124"/>
      <c r="N155" s="124"/>
    </row>
    <row r="156" spans="2:14" s="117" customFormat="1" ht="15.75" x14ac:dyDescent="0.25">
      <c r="B156" s="235"/>
      <c r="C156" s="181">
        <v>2023</v>
      </c>
      <c r="D156" s="95">
        <v>38904587.679999933</v>
      </c>
      <c r="E156" s="95">
        <v>123622786.52</v>
      </c>
      <c r="F156" s="95">
        <f>+D156-E156</f>
        <v>-84718198.840000063</v>
      </c>
      <c r="G156" s="182">
        <f>+D156/E156</f>
        <v>0.3147040183704794</v>
      </c>
      <c r="H156" s="182">
        <f>+(D156-E156)/(D156+E156)</f>
        <v>-0.52125495324713178</v>
      </c>
      <c r="I156" s="118"/>
      <c r="J156" s="156"/>
      <c r="K156" s="156"/>
      <c r="M156" s="124"/>
      <c r="N156" s="124"/>
    </row>
    <row r="157" spans="2:14" s="117" customFormat="1" ht="15.75" x14ac:dyDescent="0.25">
      <c r="B157" s="235"/>
      <c r="C157" s="185">
        <v>2024</v>
      </c>
      <c r="D157" s="95">
        <v>45950765.180000022</v>
      </c>
      <c r="E157" s="95">
        <v>136433114.43999991</v>
      </c>
      <c r="F157" s="95">
        <f>+D157-E157</f>
        <v>-90482349.259999886</v>
      </c>
      <c r="G157" s="182">
        <f>+D157/E157</f>
        <v>0.33680067605733721</v>
      </c>
      <c r="H157" s="182">
        <f>+(D157-E157)/(D157+E157)</f>
        <v>-0.49610935707981135</v>
      </c>
      <c r="I157" s="118"/>
      <c r="J157" s="156"/>
      <c r="K157" s="156"/>
      <c r="M157" s="124"/>
      <c r="N157" s="124"/>
    </row>
    <row r="158" spans="2:14" s="117" customFormat="1" ht="15.75" x14ac:dyDescent="0.25">
      <c r="B158" s="236"/>
      <c r="C158" s="184">
        <v>2025</v>
      </c>
      <c r="D158" s="136">
        <v>47412196.889999963</v>
      </c>
      <c r="E158" s="136">
        <v>131682070.47999997</v>
      </c>
      <c r="F158" s="136">
        <f>+D158-E158</f>
        <v>-84269873.590000004</v>
      </c>
      <c r="G158" s="175">
        <f>+D158/E158</f>
        <v>0.36005051194270965</v>
      </c>
      <c r="H158" s="175">
        <f>+(D158-E158)/(D158+E158)</f>
        <v>-0.47053361800745186</v>
      </c>
      <c r="I158" s="118"/>
      <c r="J158" s="156"/>
      <c r="K158" s="156"/>
      <c r="M158" s="124"/>
      <c r="N158" s="124"/>
    </row>
    <row r="159" spans="2:14" s="125" customFormat="1" ht="15" x14ac:dyDescent="0.25"/>
    <row r="160" spans="2:14" s="5" customFormat="1" ht="15.75" x14ac:dyDescent="0.25">
      <c r="B160" s="103" t="s">
        <v>161</v>
      </c>
      <c r="K160" s="6"/>
    </row>
  </sheetData>
  <sheetProtection selectLockedCells="1" selectUnlockedCells="1"/>
  <mergeCells count="16">
    <mergeCell ref="C10:E10"/>
    <mergeCell ref="F10:H10"/>
    <mergeCell ref="I10:J10"/>
    <mergeCell ref="B63:B64"/>
    <mergeCell ref="C63:D63"/>
    <mergeCell ref="E63:F63"/>
    <mergeCell ref="G63:H63"/>
    <mergeCell ref="B10:B11"/>
    <mergeCell ref="B139:B148"/>
    <mergeCell ref="B149:B158"/>
    <mergeCell ref="B79:B88"/>
    <mergeCell ref="B89:B98"/>
    <mergeCell ref="B99:B108"/>
    <mergeCell ref="B109:B118"/>
    <mergeCell ref="B119:B128"/>
    <mergeCell ref="B129:B138"/>
  </mergeCells>
  <phoneticPr fontId="16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FC1D-A184-41D0-8452-7BA524551411}">
  <dimension ref="A1:P97"/>
  <sheetViews>
    <sheetView topLeftCell="A54" zoomScaleNormal="100" workbookViewId="0">
      <selection activeCell="H23" sqref="H23"/>
    </sheetView>
  </sheetViews>
  <sheetFormatPr baseColWidth="10" defaultColWidth="11.42578125" defaultRowHeight="12.75" customHeight="1" x14ac:dyDescent="0.25"/>
  <cols>
    <col min="1" max="1" width="4.42578125" style="1" customWidth="1"/>
    <col min="2" max="2" width="36.85546875" style="1" customWidth="1"/>
    <col min="3" max="3" width="17.42578125" style="1" bestFit="1" customWidth="1"/>
    <col min="4" max="6" width="20.7109375" style="1" customWidth="1"/>
    <col min="7" max="7" width="19.42578125" style="1" customWidth="1"/>
    <col min="8" max="8" width="21.7109375" style="1" customWidth="1"/>
    <col min="9" max="9" width="18.5703125" style="110" customWidth="1"/>
    <col min="10" max="10" width="22" style="110" customWidth="1"/>
    <col min="11" max="11" width="21.140625" style="110" customWidth="1"/>
    <col min="12" max="12" width="19.28515625" style="1" bestFit="1" customWidth="1"/>
    <col min="13" max="13" width="16.85546875" style="1" bestFit="1" customWidth="1"/>
    <col min="14" max="14" width="20" style="1" customWidth="1"/>
    <col min="15" max="16384" width="11.42578125" style="1"/>
  </cols>
  <sheetData>
    <row r="1" spans="1:16" ht="20.100000000000001" customHeight="1" x14ac:dyDescent="0.25">
      <c r="C1" s="2"/>
      <c r="E1" s="2"/>
    </row>
    <row r="2" spans="1:16" ht="15.75" x14ac:dyDescent="0.25">
      <c r="C2" s="2"/>
      <c r="E2" s="2"/>
    </row>
    <row r="3" spans="1:16" ht="15.75" x14ac:dyDescent="0.25">
      <c r="C3" s="2"/>
      <c r="E3" s="2"/>
    </row>
    <row r="4" spans="1:16" ht="15.75" x14ac:dyDescent="0.25">
      <c r="C4" s="2"/>
      <c r="E4" s="2"/>
    </row>
    <row r="5" spans="1:16" ht="5.25" customHeight="1" x14ac:dyDescent="0.25">
      <c r="A5" s="3"/>
      <c r="B5" s="3"/>
      <c r="C5" s="4"/>
      <c r="D5" s="3"/>
      <c r="E5" s="4"/>
      <c r="F5" s="3"/>
      <c r="G5" s="3"/>
      <c r="H5" s="3"/>
    </row>
    <row r="6" spans="1:16" ht="20.100000000000001" customHeight="1" x14ac:dyDescent="0.25"/>
    <row r="7" spans="1:16" ht="20.100000000000001" customHeight="1" x14ac:dyDescent="0.25">
      <c r="B7" s="109" t="s">
        <v>220</v>
      </c>
      <c r="C7" s="2"/>
      <c r="F7" s="113"/>
      <c r="I7" s="128"/>
      <c r="J7" s="128"/>
    </row>
    <row r="8" spans="1:16" ht="3.75" customHeight="1" x14ac:dyDescent="0.25">
      <c r="B8" s="7"/>
      <c r="C8" s="8"/>
      <c r="D8" s="9"/>
      <c r="E8" s="8"/>
      <c r="F8" s="9"/>
    </row>
    <row r="9" spans="1:16" ht="20.100000000000001" customHeight="1" x14ac:dyDescent="0.25">
      <c r="B9" s="253"/>
      <c r="C9" s="253"/>
      <c r="D9" s="253"/>
      <c r="E9" s="253"/>
      <c r="F9" s="253"/>
      <c r="G9" s="253"/>
      <c r="H9" s="253"/>
    </row>
    <row r="10" spans="1:16" ht="20.100000000000001" customHeight="1" x14ac:dyDescent="0.25">
      <c r="B10" s="210" t="s">
        <v>67</v>
      </c>
      <c r="C10" s="237" t="s">
        <v>32</v>
      </c>
      <c r="D10" s="243"/>
      <c r="E10" s="237" t="s">
        <v>33</v>
      </c>
      <c r="F10" s="243"/>
    </row>
    <row r="11" spans="1:16" ht="20.100000000000001" customHeight="1" x14ac:dyDescent="0.25">
      <c r="B11" s="211"/>
      <c r="C11" s="13" t="s">
        <v>39</v>
      </c>
      <c r="D11" s="13" t="s">
        <v>34</v>
      </c>
      <c r="E11" s="13" t="s">
        <v>39</v>
      </c>
      <c r="F11" s="13" t="s">
        <v>34</v>
      </c>
    </row>
    <row r="12" spans="1:16" ht="20.100000000000001" customHeight="1" x14ac:dyDescent="0.25">
      <c r="B12" s="48" t="s">
        <v>96</v>
      </c>
      <c r="C12" s="35">
        <v>13826.931000000008</v>
      </c>
      <c r="D12" s="19">
        <v>132495818.0699999</v>
      </c>
      <c r="E12" s="35">
        <v>33397.15300000002</v>
      </c>
      <c r="F12" s="19">
        <v>232801120.62</v>
      </c>
      <c r="G12" s="30"/>
      <c r="H12" s="156"/>
      <c r="I12" s="156"/>
      <c r="J12" s="156"/>
      <c r="K12" s="156"/>
      <c r="L12" s="156"/>
      <c r="M12" s="100"/>
      <c r="N12" s="100"/>
      <c r="O12" s="100"/>
      <c r="P12" s="100"/>
    </row>
    <row r="13" spans="1:16" ht="20.100000000000001" customHeight="1" x14ac:dyDescent="0.25">
      <c r="B13" s="49" t="s">
        <v>97</v>
      </c>
      <c r="C13" s="35">
        <v>67546.85499999953</v>
      </c>
      <c r="D13" s="19">
        <v>409727093.89999855</v>
      </c>
      <c r="E13" s="35">
        <v>96324.076999999757</v>
      </c>
      <c r="F13" s="19">
        <v>728125681.799999</v>
      </c>
      <c r="H13" s="156"/>
      <c r="I13" s="156"/>
      <c r="J13" s="156"/>
      <c r="K13" s="156"/>
      <c r="L13" s="156"/>
      <c r="M13" s="100"/>
      <c r="N13" s="100"/>
      <c r="O13" s="100"/>
      <c r="P13" s="100"/>
    </row>
    <row r="14" spans="1:16" ht="20.100000000000001" customHeight="1" x14ac:dyDescent="0.25">
      <c r="B14" s="50" t="s">
        <v>98</v>
      </c>
      <c r="C14" s="37">
        <v>81373.785999999542</v>
      </c>
      <c r="D14" s="36">
        <v>542222911.96999848</v>
      </c>
      <c r="E14" s="37">
        <v>129721.22999999978</v>
      </c>
      <c r="F14" s="36">
        <v>960926802.419999</v>
      </c>
    </row>
    <row r="15" spans="1:16" ht="20.100000000000001" customHeight="1" x14ac:dyDescent="0.25">
      <c r="C15" s="51"/>
      <c r="D15" s="51"/>
      <c r="F15" s="52"/>
      <c r="G15" s="52"/>
    </row>
    <row r="16" spans="1:16" ht="20.100000000000001" customHeight="1" x14ac:dyDescent="0.25">
      <c r="B16" s="109" t="s">
        <v>221</v>
      </c>
      <c r="C16" s="2"/>
      <c r="E16" s="2"/>
      <c r="I16" s="128"/>
      <c r="J16" s="128"/>
    </row>
    <row r="17" spans="2:12" ht="3.75" customHeight="1" x14ac:dyDescent="0.25">
      <c r="B17" s="7"/>
      <c r="C17" s="8"/>
      <c r="D17" s="9"/>
      <c r="E17" s="8"/>
      <c r="F17" s="9"/>
      <c r="G17" s="9"/>
      <c r="H17" s="9"/>
    </row>
    <row r="18" spans="2:12" ht="20.100000000000001" customHeight="1" x14ac:dyDescent="0.25">
      <c r="B18" s="53"/>
      <c r="C18" s="54"/>
      <c r="D18" s="54"/>
      <c r="E18" s="54"/>
      <c r="F18" s="54"/>
      <c r="G18" s="54"/>
    </row>
    <row r="19" spans="2:12" ht="20.100000000000001" customHeight="1" x14ac:dyDescent="0.25">
      <c r="B19" s="210" t="s">
        <v>40</v>
      </c>
      <c r="C19" s="237" t="s">
        <v>32</v>
      </c>
      <c r="D19" s="243"/>
      <c r="E19" s="237" t="s">
        <v>33</v>
      </c>
      <c r="F19" s="243"/>
    </row>
    <row r="20" spans="2:12" ht="20.100000000000001" customHeight="1" x14ac:dyDescent="0.25">
      <c r="B20" s="211"/>
      <c r="C20" s="13" t="s">
        <v>39</v>
      </c>
      <c r="D20" s="13" t="s">
        <v>34</v>
      </c>
      <c r="E20" s="13" t="s">
        <v>39</v>
      </c>
      <c r="F20" s="13" t="s">
        <v>34</v>
      </c>
    </row>
    <row r="21" spans="2:12" ht="23.25" customHeight="1" x14ac:dyDescent="0.25">
      <c r="B21" s="67" t="s">
        <v>76</v>
      </c>
      <c r="C21" s="35">
        <v>38.670999999999999</v>
      </c>
      <c r="D21" s="28">
        <v>1474023.2399999995</v>
      </c>
      <c r="E21" s="35">
        <v>110.60700000000001</v>
      </c>
      <c r="F21" s="28">
        <v>1332180.6100000001</v>
      </c>
      <c r="H21" s="157"/>
      <c r="I21" s="155"/>
      <c r="J21" s="155"/>
      <c r="K21" s="157"/>
      <c r="L21" s="155"/>
    </row>
    <row r="22" spans="2:12" ht="23.25" customHeight="1" x14ac:dyDescent="0.25">
      <c r="B22" s="68" t="s">
        <v>75</v>
      </c>
      <c r="C22" s="35">
        <v>11267.708000000013</v>
      </c>
      <c r="D22" s="28">
        <v>105110512.04999982</v>
      </c>
      <c r="E22" s="35">
        <v>27191.075000000037</v>
      </c>
      <c r="F22" s="28">
        <v>182698185.11000013</v>
      </c>
      <c r="H22" s="157"/>
      <c r="I22" s="155"/>
      <c r="J22" s="155"/>
      <c r="K22" s="157"/>
      <c r="L22" s="155"/>
    </row>
    <row r="23" spans="2:12" ht="23.25" customHeight="1" x14ac:dyDescent="0.25">
      <c r="B23" s="68" t="s">
        <v>85</v>
      </c>
      <c r="C23" s="35">
        <v>529.22199999999975</v>
      </c>
      <c r="D23" s="28">
        <v>4190869.1699999995</v>
      </c>
      <c r="E23" s="35">
        <v>1218.847999999999</v>
      </c>
      <c r="F23" s="28">
        <v>10858866.51</v>
      </c>
      <c r="H23" s="157"/>
      <c r="I23" s="155"/>
      <c r="J23" s="155"/>
      <c r="K23" s="157"/>
      <c r="L23" s="155"/>
    </row>
    <row r="24" spans="2:12" ht="23.25" customHeight="1" x14ac:dyDescent="0.25">
      <c r="B24" s="68" t="s">
        <v>86</v>
      </c>
      <c r="C24" s="35">
        <v>1990.4850000000019</v>
      </c>
      <c r="D24" s="28">
        <v>21707981.560000002</v>
      </c>
      <c r="E24" s="35">
        <v>4875.2120000000004</v>
      </c>
      <c r="F24" s="28">
        <v>37882361.719999976</v>
      </c>
      <c r="H24" s="157"/>
      <c r="I24" s="155"/>
      <c r="J24" s="155"/>
      <c r="K24" s="157"/>
      <c r="L24" s="155"/>
    </row>
    <row r="25" spans="2:12" ht="23.25" customHeight="1" x14ac:dyDescent="0.25">
      <c r="B25" s="68" t="s">
        <v>105</v>
      </c>
      <c r="C25" s="114">
        <v>0.84499999999999997</v>
      </c>
      <c r="D25" s="28">
        <v>12432.05</v>
      </c>
      <c r="E25" s="28">
        <v>1.4109999999999998</v>
      </c>
      <c r="F25" s="28">
        <v>29526.67</v>
      </c>
      <c r="H25" s="157"/>
      <c r="I25" s="155"/>
      <c r="J25" s="155"/>
      <c r="K25" s="157"/>
      <c r="L25" s="155"/>
    </row>
    <row r="26" spans="2:12" ht="23.25" customHeight="1" x14ac:dyDescent="0.25">
      <c r="B26" s="69" t="s">
        <v>70</v>
      </c>
      <c r="C26" s="70">
        <f>SUM(C21:C25)</f>
        <v>13826.931000000015</v>
      </c>
      <c r="D26" s="71">
        <f>SUM(D21:D25)</f>
        <v>132495818.06999981</v>
      </c>
      <c r="E26" s="70">
        <f>SUM(E21:E25)</f>
        <v>33397.153000000035</v>
      </c>
      <c r="F26" s="71">
        <f>SUM(F21:F25)</f>
        <v>232801120.62000009</v>
      </c>
      <c r="H26" s="157"/>
      <c r="I26" s="157"/>
      <c r="J26" s="157"/>
      <c r="K26" s="157"/>
      <c r="L26" s="157"/>
    </row>
    <row r="27" spans="2:12" ht="23.25" customHeight="1" x14ac:dyDescent="0.25">
      <c r="B27" s="68" t="s">
        <v>51</v>
      </c>
      <c r="C27" s="35">
        <v>31377.598000000005</v>
      </c>
      <c r="D27" s="28">
        <v>67734536.710000038</v>
      </c>
      <c r="E27" s="35">
        <v>17348.406999999996</v>
      </c>
      <c r="F27" s="28">
        <v>44171635.219999969</v>
      </c>
      <c r="H27" s="157"/>
      <c r="I27" s="155"/>
      <c r="J27" s="155"/>
      <c r="K27" s="157"/>
      <c r="L27" s="155"/>
    </row>
    <row r="28" spans="2:12" ht="23.25" customHeight="1" x14ac:dyDescent="0.25">
      <c r="B28" s="68" t="s">
        <v>53</v>
      </c>
      <c r="C28" s="35">
        <v>1458.3189999999965</v>
      </c>
      <c r="D28" s="28">
        <v>15975624.649999989</v>
      </c>
      <c r="E28" s="35">
        <v>7149.9499999999935</v>
      </c>
      <c r="F28" s="28">
        <v>50218172.030000061</v>
      </c>
      <c r="H28" s="157"/>
      <c r="I28" s="155"/>
      <c r="J28" s="155"/>
      <c r="K28" s="157"/>
      <c r="L28" s="155"/>
    </row>
    <row r="29" spans="2:12" ht="23.25" customHeight="1" x14ac:dyDescent="0.25">
      <c r="B29" s="68" t="s">
        <v>49</v>
      </c>
      <c r="C29" s="35">
        <v>2043.0729999999992</v>
      </c>
      <c r="D29" s="28">
        <v>11094627.780000012</v>
      </c>
      <c r="E29" s="35">
        <v>1219.9130000000007</v>
      </c>
      <c r="F29" s="28">
        <v>12475626.529999997</v>
      </c>
      <c r="H29" s="157"/>
      <c r="I29" s="155"/>
      <c r="J29" s="155"/>
      <c r="K29" s="157"/>
      <c r="L29" s="155"/>
    </row>
    <row r="30" spans="2:12" ht="23.25" customHeight="1" x14ac:dyDescent="0.25">
      <c r="B30" s="68" t="s">
        <v>87</v>
      </c>
      <c r="C30" s="35">
        <v>6875.4000000000051</v>
      </c>
      <c r="D30" s="28">
        <v>66158610.150000013</v>
      </c>
      <c r="E30" s="35">
        <v>27797.826999999987</v>
      </c>
      <c r="F30" s="28">
        <v>239292430.29000008</v>
      </c>
      <c r="H30" s="157"/>
      <c r="I30" s="155"/>
      <c r="J30" s="155"/>
      <c r="K30" s="157"/>
      <c r="L30" s="155"/>
    </row>
    <row r="31" spans="2:12" ht="23.25" customHeight="1" x14ac:dyDescent="0.25">
      <c r="B31" s="68" t="s">
        <v>88</v>
      </c>
      <c r="C31" s="35">
        <v>16301.453000000018</v>
      </c>
      <c r="D31" s="28">
        <v>187037843.26999986</v>
      </c>
      <c r="E31" s="35">
        <v>29394.337999999985</v>
      </c>
      <c r="F31" s="28">
        <v>291601849.18999994</v>
      </c>
      <c r="H31" s="157"/>
      <c r="I31" s="155"/>
      <c r="J31" s="155"/>
      <c r="K31" s="157"/>
      <c r="L31" s="155"/>
    </row>
    <row r="32" spans="2:12" ht="23.25" customHeight="1" x14ac:dyDescent="0.25">
      <c r="B32" s="68" t="s">
        <v>89</v>
      </c>
      <c r="C32" s="35">
        <v>152.78800000000001</v>
      </c>
      <c r="D32" s="28">
        <v>3845684.919999999</v>
      </c>
      <c r="E32" s="35">
        <v>152.14699999999999</v>
      </c>
      <c r="F32" s="28">
        <v>2051763.9400000004</v>
      </c>
      <c r="H32" s="157"/>
      <c r="I32" s="155"/>
      <c r="J32" s="155"/>
      <c r="K32" s="157"/>
      <c r="L32" s="155"/>
    </row>
    <row r="33" spans="2:15" ht="23.25" customHeight="1" x14ac:dyDescent="0.25">
      <c r="B33" s="68" t="s">
        <v>61</v>
      </c>
      <c r="C33" s="35">
        <v>2464.7820000000006</v>
      </c>
      <c r="D33" s="28">
        <v>12245551.189999998</v>
      </c>
      <c r="E33" s="35">
        <v>939.61099999999988</v>
      </c>
      <c r="F33" s="28">
        <v>6010749.2699999996</v>
      </c>
      <c r="H33" s="157"/>
      <c r="I33" s="155"/>
      <c r="J33" s="155"/>
      <c r="K33" s="157"/>
      <c r="L33" s="155"/>
    </row>
    <row r="34" spans="2:15" ht="23.25" customHeight="1" x14ac:dyDescent="0.25">
      <c r="B34" s="68" t="s">
        <v>90</v>
      </c>
      <c r="C34" s="35">
        <v>2948.0850000000078</v>
      </c>
      <c r="D34" s="28">
        <v>21351748.529999975</v>
      </c>
      <c r="E34" s="35">
        <v>9988.4429999999957</v>
      </c>
      <c r="F34" s="28">
        <v>69964120.13000001</v>
      </c>
      <c r="H34" s="157"/>
      <c r="I34" s="155"/>
      <c r="J34" s="155"/>
      <c r="K34" s="157"/>
      <c r="L34" s="155"/>
    </row>
    <row r="35" spans="2:15" ht="23.25" customHeight="1" x14ac:dyDescent="0.25">
      <c r="B35" s="68" t="s">
        <v>91</v>
      </c>
      <c r="C35" s="35">
        <v>1520.4219999999996</v>
      </c>
      <c r="D35" s="28">
        <v>21398394.179999989</v>
      </c>
      <c r="E35" s="35">
        <v>2333.4410000000016</v>
      </c>
      <c r="F35" s="28">
        <v>12339335.199999996</v>
      </c>
      <c r="H35" s="157"/>
      <c r="I35" s="155"/>
      <c r="J35" s="155"/>
      <c r="K35" s="157"/>
      <c r="L35" s="155"/>
    </row>
    <row r="36" spans="2:15" ht="23.25" customHeight="1" x14ac:dyDescent="0.25">
      <c r="B36" s="68" t="s">
        <v>92</v>
      </c>
      <c r="C36" s="35">
        <v>2404.934999999999</v>
      </c>
      <c r="D36" s="28">
        <v>2884472.52</v>
      </c>
      <c r="E36" s="35"/>
      <c r="F36" s="28"/>
      <c r="H36" s="157"/>
      <c r="I36" s="155"/>
      <c r="J36" s="155"/>
      <c r="K36" s="157"/>
      <c r="L36" s="155"/>
    </row>
    <row r="37" spans="2:15" ht="23.25" customHeight="1" x14ac:dyDescent="0.25">
      <c r="B37" s="72" t="s">
        <v>71</v>
      </c>
      <c r="C37" s="70">
        <f>SUM(C27:C36)</f>
        <v>67546.855000000025</v>
      </c>
      <c r="D37" s="71">
        <f>SUM(D27:D36)</f>
        <v>409727093.89999992</v>
      </c>
      <c r="E37" s="70">
        <f>SUM(E27:E36)</f>
        <v>96324.076999999976</v>
      </c>
      <c r="F37" s="71">
        <f>SUM(F27:F36)</f>
        <v>728125681.80000007</v>
      </c>
      <c r="H37" s="157"/>
      <c r="I37" s="157"/>
      <c r="J37" s="157"/>
      <c r="K37" s="157"/>
      <c r="L37" s="157"/>
    </row>
    <row r="38" spans="2:15" ht="23.25" customHeight="1" x14ac:dyDescent="0.25">
      <c r="B38" s="50" t="s">
        <v>31</v>
      </c>
      <c r="C38" s="37">
        <f>+C37+C26</f>
        <v>81373.786000000036</v>
      </c>
      <c r="D38" s="36">
        <f>+D37+D26</f>
        <v>542222911.96999979</v>
      </c>
      <c r="E38" s="37">
        <f>+E37+E26</f>
        <v>129721.23000000001</v>
      </c>
      <c r="F38" s="36">
        <f>+F37+F26</f>
        <v>960926802.4200002</v>
      </c>
      <c r="H38" s="100"/>
      <c r="I38" s="100"/>
      <c r="J38" s="100"/>
      <c r="K38" s="100"/>
      <c r="L38" s="100"/>
    </row>
    <row r="40" spans="2:15" ht="20.100000000000001" customHeight="1" x14ac:dyDescent="0.25">
      <c r="C40" s="51"/>
      <c r="D40" s="51"/>
      <c r="E40" s="52"/>
      <c r="F40" s="52"/>
      <c r="G40" s="151"/>
    </row>
    <row r="41" spans="2:15" ht="20.100000000000001" customHeight="1" x14ac:dyDescent="0.25">
      <c r="B41" s="161" t="s">
        <v>222</v>
      </c>
      <c r="C41" s="2"/>
      <c r="E41" s="2"/>
      <c r="M41" s="2"/>
    </row>
    <row r="42" spans="2:15" ht="3.75" customHeight="1" x14ac:dyDescent="0.25">
      <c r="B42" s="7"/>
      <c r="C42" s="8"/>
      <c r="D42" s="9"/>
      <c r="E42" s="8"/>
      <c r="F42" s="9"/>
      <c r="G42" s="9"/>
      <c r="H42" s="9"/>
    </row>
    <row r="43" spans="2:15" ht="20.100000000000001" customHeight="1" x14ac:dyDescent="0.25">
      <c r="B43" s="153"/>
      <c r="C43" s="153"/>
      <c r="D43" s="153"/>
      <c r="E43" s="153"/>
      <c r="F43" s="153"/>
      <c r="G43" s="153"/>
      <c r="H43" s="153"/>
    </row>
    <row r="44" spans="2:15" s="117" customFormat="1" ht="29.25" customHeight="1" x14ac:dyDescent="0.25">
      <c r="B44" s="140" t="s">
        <v>202</v>
      </c>
      <c r="C44" s="140" t="s">
        <v>35</v>
      </c>
      <c r="D44" s="140" t="s">
        <v>32</v>
      </c>
      <c r="E44" s="140" t="s">
        <v>33</v>
      </c>
      <c r="F44" s="13" t="s">
        <v>36</v>
      </c>
      <c r="G44" s="13" t="s">
        <v>37</v>
      </c>
      <c r="H44" s="93" t="s">
        <v>201</v>
      </c>
      <c r="I44" s="158"/>
      <c r="J44" s="158"/>
      <c r="K44" s="110"/>
      <c r="L44" s="1"/>
    </row>
    <row r="45" spans="2:15" s="117" customFormat="1" ht="20.100000000000001" customHeight="1" x14ac:dyDescent="0.25">
      <c r="B45" s="231" t="s">
        <v>203</v>
      </c>
      <c r="C45" s="181">
        <v>2016</v>
      </c>
      <c r="D45" s="95">
        <v>90280516.740000084</v>
      </c>
      <c r="E45" s="95">
        <v>151313301.99000007</v>
      </c>
      <c r="F45" s="95">
        <f>+D45-E45</f>
        <v>-61032785.249999985</v>
      </c>
      <c r="G45" s="182">
        <f>+D45/E45</f>
        <v>0.59664626673712073</v>
      </c>
      <c r="H45" s="182">
        <f t="shared" ref="H45:H61" si="0">+(D45-E45)/(D45+E45)</f>
        <v>-0.25262560760384711</v>
      </c>
      <c r="I45" s="150"/>
      <c r="J45" s="196"/>
      <c r="K45" s="150"/>
      <c r="L45" s="196"/>
      <c r="M45" s="159"/>
      <c r="N45" s="159"/>
    </row>
    <row r="46" spans="2:15" s="117" customFormat="1" ht="20.100000000000001" customHeight="1" x14ac:dyDescent="0.25">
      <c r="B46" s="232"/>
      <c r="C46" s="181">
        <v>2017</v>
      </c>
      <c r="D46" s="95">
        <v>99091058.069999844</v>
      </c>
      <c r="E46" s="95">
        <v>236892014.0000003</v>
      </c>
      <c r="F46" s="95">
        <f>+D46-E46</f>
        <v>-137800955.93000045</v>
      </c>
      <c r="G46" s="182">
        <f>+D46/E46</f>
        <v>0.41829632158895708</v>
      </c>
      <c r="H46" s="182">
        <f t="shared" si="0"/>
        <v>-0.41014255593594429</v>
      </c>
      <c r="I46" s="150"/>
      <c r="J46" s="196"/>
      <c r="K46" s="150"/>
      <c r="L46" s="196"/>
      <c r="M46" s="174"/>
      <c r="N46" s="159"/>
      <c r="O46" s="159"/>
    </row>
    <row r="47" spans="2:15" s="117" customFormat="1" ht="20.100000000000001" customHeight="1" x14ac:dyDescent="0.25">
      <c r="B47" s="232"/>
      <c r="C47" s="181">
        <v>2018</v>
      </c>
      <c r="D47" s="95">
        <v>114850988.76999989</v>
      </c>
      <c r="E47" s="95">
        <v>220555817.21999961</v>
      </c>
      <c r="F47" s="95">
        <f>+D47-E47</f>
        <v>-105704828.44999972</v>
      </c>
      <c r="G47" s="182">
        <f t="shared" ref="G47:G60" si="1">+D47/E47</f>
        <v>0.52073434388465278</v>
      </c>
      <c r="H47" s="182">
        <f t="shared" si="0"/>
        <v>-0.3151540951531896</v>
      </c>
      <c r="I47" s="150"/>
      <c r="J47" s="196"/>
      <c r="K47" s="150"/>
      <c r="L47" s="196"/>
      <c r="M47" s="174"/>
      <c r="N47" s="159"/>
      <c r="O47" s="159"/>
    </row>
    <row r="48" spans="2:15" s="117" customFormat="1" ht="20.100000000000001" customHeight="1" x14ac:dyDescent="0.25">
      <c r="B48" s="232"/>
      <c r="C48" s="181">
        <v>2019</v>
      </c>
      <c r="D48" s="95">
        <v>95341533.789999634</v>
      </c>
      <c r="E48" s="95">
        <v>244182264.24000016</v>
      </c>
      <c r="F48" s="95">
        <f t="shared" ref="F48:F59" si="2">+D48-E48</f>
        <v>-148840730.45000052</v>
      </c>
      <c r="G48" s="182">
        <f>+D48/E48</f>
        <v>0.39045232906961258</v>
      </c>
      <c r="H48" s="182">
        <f t="shared" si="0"/>
        <v>-0.43838084786283282</v>
      </c>
      <c r="I48" s="150"/>
      <c r="J48" s="196"/>
      <c r="K48" s="150"/>
      <c r="L48" s="196"/>
      <c r="M48" s="174"/>
      <c r="N48" s="159"/>
      <c r="O48" s="159"/>
    </row>
    <row r="49" spans="2:15" s="117" customFormat="1" ht="20.100000000000001" customHeight="1" x14ac:dyDescent="0.25">
      <c r="B49" s="232"/>
      <c r="C49" s="181">
        <v>2020</v>
      </c>
      <c r="D49" s="95">
        <v>88401901.079999983</v>
      </c>
      <c r="E49" s="95">
        <v>236433498.23999915</v>
      </c>
      <c r="F49" s="95">
        <f t="shared" si="2"/>
        <v>-148031597.15999916</v>
      </c>
      <c r="G49" s="182">
        <f t="shared" si="1"/>
        <v>0.37389753033330708</v>
      </c>
      <c r="H49" s="182">
        <f t="shared" si="0"/>
        <v>-0.45571263929326722</v>
      </c>
      <c r="I49" s="150"/>
      <c r="J49" s="196"/>
      <c r="K49" s="150"/>
      <c r="L49" s="196"/>
      <c r="M49" s="174"/>
      <c r="N49" s="159"/>
      <c r="O49" s="159"/>
    </row>
    <row r="50" spans="2:15" s="117" customFormat="1" ht="20.100000000000001" customHeight="1" x14ac:dyDescent="0.25">
      <c r="B50" s="232"/>
      <c r="C50" s="181">
        <v>2021</v>
      </c>
      <c r="D50" s="95">
        <v>94431450.670000017</v>
      </c>
      <c r="E50" s="95">
        <v>236505563.03999993</v>
      </c>
      <c r="F50" s="95">
        <f t="shared" si="2"/>
        <v>-142074112.36999992</v>
      </c>
      <c r="G50" s="182">
        <f>+D50/E50</f>
        <v>0.39927792588129918</v>
      </c>
      <c r="H50" s="182">
        <f t="shared" si="0"/>
        <v>-0.42930861911535667</v>
      </c>
      <c r="I50" s="150"/>
      <c r="J50" s="196"/>
      <c r="K50" s="150"/>
      <c r="L50" s="196"/>
      <c r="M50" s="174"/>
      <c r="N50" s="159"/>
      <c r="O50" s="159"/>
    </row>
    <row r="51" spans="2:15" s="117" customFormat="1" ht="20.100000000000001" customHeight="1" x14ac:dyDescent="0.25">
      <c r="B51" s="232"/>
      <c r="C51" s="181">
        <v>2022</v>
      </c>
      <c r="D51" s="95">
        <v>116101398.3</v>
      </c>
      <c r="E51" s="95">
        <v>249106003.0700008</v>
      </c>
      <c r="F51" s="95">
        <f>+D51-E51</f>
        <v>-133004604.7700008</v>
      </c>
      <c r="G51" s="182">
        <f>+D51/E51</f>
        <v>0.46607226188513234</v>
      </c>
      <c r="H51" s="182">
        <f t="shared" si="0"/>
        <v>-0.36418923677631193</v>
      </c>
      <c r="I51" s="150"/>
      <c r="J51" s="196"/>
      <c r="K51" s="150"/>
      <c r="L51" s="196"/>
      <c r="M51" s="174"/>
      <c r="N51" s="159"/>
      <c r="O51" s="159"/>
    </row>
    <row r="52" spans="2:15" s="117" customFormat="1" ht="20.100000000000001" customHeight="1" x14ac:dyDescent="0.25">
      <c r="B52" s="232"/>
      <c r="C52" s="181">
        <v>2023</v>
      </c>
      <c r="D52" s="95">
        <v>110544426.70999999</v>
      </c>
      <c r="E52" s="95">
        <v>255914965.36000067</v>
      </c>
      <c r="F52" s="95">
        <f>+D52-E52</f>
        <v>-145370538.65000069</v>
      </c>
      <c r="G52" s="182">
        <f>+D52/E52</f>
        <v>0.43195764872325831</v>
      </c>
      <c r="H52" s="182">
        <f>+(D52-E52)/(D52+E52)</f>
        <v>-0.39668935166009384</v>
      </c>
      <c r="I52" s="150"/>
      <c r="J52" s="196"/>
      <c r="K52" s="150"/>
      <c r="L52" s="196"/>
      <c r="M52" s="174"/>
      <c r="N52" s="159"/>
      <c r="O52" s="159"/>
    </row>
    <row r="53" spans="2:15" s="117" customFormat="1" ht="20.100000000000001" customHeight="1" x14ac:dyDescent="0.25">
      <c r="B53" s="232"/>
      <c r="C53" s="181">
        <v>2024</v>
      </c>
      <c r="D53" s="95">
        <v>121739789.79000001</v>
      </c>
      <c r="E53" s="95">
        <v>254722373.89999992</v>
      </c>
      <c r="F53" s="95">
        <f>D53-E53</f>
        <v>-132982584.10999991</v>
      </c>
      <c r="G53" s="182">
        <f>+D53/E53</f>
        <v>0.47793127837993993</v>
      </c>
      <c r="H53" s="182">
        <f>+(D53-E53)/(D53+E53)</f>
        <v>-0.35324289380514007</v>
      </c>
      <c r="I53" s="150"/>
      <c r="J53" s="196"/>
      <c r="K53" s="150"/>
      <c r="L53" s="196"/>
      <c r="M53" s="174"/>
      <c r="N53" s="159"/>
      <c r="O53" s="159"/>
    </row>
    <row r="54" spans="2:15" s="117" customFormat="1" ht="20.100000000000001" customHeight="1" x14ac:dyDescent="0.25">
      <c r="B54" s="233"/>
      <c r="C54" s="183">
        <v>2025</v>
      </c>
      <c r="D54" s="96">
        <v>132495818.07000051</v>
      </c>
      <c r="E54" s="96">
        <v>232801120.61999962</v>
      </c>
      <c r="F54" s="96">
        <f>D54-E54</f>
        <v>-100305302.5499991</v>
      </c>
      <c r="G54" s="135">
        <f>+D54/E54</f>
        <v>0.56913737235085282</v>
      </c>
      <c r="H54" s="135">
        <f>+(D54-E54)/(D54+E54)</f>
        <v>-0.27458566422622183</v>
      </c>
      <c r="I54" s="150"/>
      <c r="J54" s="196"/>
      <c r="K54" s="150"/>
      <c r="L54" s="196"/>
      <c r="M54" s="174"/>
      <c r="N54" s="159"/>
      <c r="O54" s="159"/>
    </row>
    <row r="55" spans="2:15" s="117" customFormat="1" ht="20.100000000000001" customHeight="1" x14ac:dyDescent="0.25">
      <c r="B55" s="252" t="s">
        <v>97</v>
      </c>
      <c r="C55" s="181">
        <v>2016</v>
      </c>
      <c r="D55" s="95">
        <v>193963982.39999977</v>
      </c>
      <c r="E55" s="95">
        <v>497926832.5</v>
      </c>
      <c r="F55" s="95">
        <f t="shared" si="2"/>
        <v>-303962850.10000026</v>
      </c>
      <c r="G55" s="182">
        <f t="shared" si="1"/>
        <v>0.389543141160202</v>
      </c>
      <c r="H55" s="182">
        <f t="shared" si="0"/>
        <v>-0.43932199062930555</v>
      </c>
      <c r="I55" s="150"/>
      <c r="J55" s="196"/>
      <c r="K55" s="150"/>
      <c r="L55" s="196"/>
      <c r="M55" s="171"/>
      <c r="N55" s="172"/>
      <c r="O55" s="172"/>
    </row>
    <row r="56" spans="2:15" s="117" customFormat="1" ht="20.100000000000001" customHeight="1" x14ac:dyDescent="0.25">
      <c r="B56" s="252"/>
      <c r="C56" s="181">
        <v>2017</v>
      </c>
      <c r="D56" s="95">
        <v>244454426.67999953</v>
      </c>
      <c r="E56" s="95">
        <v>489268031.88999885</v>
      </c>
      <c r="F56" s="95">
        <f t="shared" si="2"/>
        <v>-244813605.20999932</v>
      </c>
      <c r="G56" s="182">
        <f t="shared" si="1"/>
        <v>0.49963294298156746</v>
      </c>
      <c r="H56" s="182">
        <f t="shared" si="0"/>
        <v>-0.33365968609865537</v>
      </c>
      <c r="I56" s="150"/>
      <c r="J56" s="197"/>
      <c r="K56" s="150"/>
      <c r="L56" s="197"/>
      <c r="M56" s="159"/>
      <c r="N56" s="159"/>
    </row>
    <row r="57" spans="2:15" s="117" customFormat="1" ht="20.100000000000001" customHeight="1" x14ac:dyDescent="0.25">
      <c r="B57" s="252"/>
      <c r="C57" s="181">
        <v>2018</v>
      </c>
      <c r="D57" s="95">
        <v>272039106.24999988</v>
      </c>
      <c r="E57" s="95">
        <v>509234567.90000027</v>
      </c>
      <c r="F57" s="95">
        <f t="shared" si="2"/>
        <v>-237195461.65000039</v>
      </c>
      <c r="G57" s="182">
        <f t="shared" si="1"/>
        <v>0.53421178254226631</v>
      </c>
      <c r="H57" s="182">
        <f t="shared" si="0"/>
        <v>-0.30360099091788956</v>
      </c>
      <c r="I57" s="150"/>
      <c r="J57" s="196"/>
      <c r="K57" s="150"/>
      <c r="L57" s="196"/>
      <c r="M57" s="159"/>
      <c r="N57" s="159"/>
    </row>
    <row r="58" spans="2:15" s="117" customFormat="1" ht="20.100000000000001" customHeight="1" x14ac:dyDescent="0.25">
      <c r="B58" s="252"/>
      <c r="C58" s="181">
        <v>2019</v>
      </c>
      <c r="D58" s="95">
        <v>244500856.5700005</v>
      </c>
      <c r="E58" s="95">
        <v>541024876.46000075</v>
      </c>
      <c r="F58" s="95">
        <f t="shared" si="2"/>
        <v>-296524019.89000022</v>
      </c>
      <c r="G58" s="182">
        <f t="shared" si="1"/>
        <v>0.45192165315909838</v>
      </c>
      <c r="H58" s="182">
        <f t="shared" si="0"/>
        <v>-0.37748479447798711</v>
      </c>
      <c r="I58" s="150"/>
      <c r="J58" s="196"/>
      <c r="K58" s="150"/>
      <c r="L58" s="196"/>
      <c r="M58" s="159"/>
      <c r="N58" s="159"/>
    </row>
    <row r="59" spans="2:15" s="117" customFormat="1" ht="20.100000000000001" customHeight="1" x14ac:dyDescent="0.25">
      <c r="B59" s="252"/>
      <c r="C59" s="181">
        <v>2020</v>
      </c>
      <c r="D59" s="95">
        <v>191702434.70999992</v>
      </c>
      <c r="E59" s="95">
        <v>404299434.41000062</v>
      </c>
      <c r="F59" s="95">
        <f t="shared" si="2"/>
        <v>-212596999.7000007</v>
      </c>
      <c r="G59" s="182">
        <f>+D59/E59</f>
        <v>0.47415954214666106</v>
      </c>
      <c r="H59" s="182">
        <f t="shared" si="0"/>
        <v>-0.35670525666958247</v>
      </c>
      <c r="I59" s="150"/>
      <c r="J59" s="196"/>
      <c r="K59" s="150"/>
      <c r="L59" s="196"/>
      <c r="M59" s="152"/>
      <c r="N59" s="159"/>
    </row>
    <row r="60" spans="2:15" s="117" customFormat="1" ht="20.100000000000001" customHeight="1" x14ac:dyDescent="0.25">
      <c r="B60" s="252"/>
      <c r="C60" s="181">
        <v>2021</v>
      </c>
      <c r="D60" s="95">
        <v>298397173.3100006</v>
      </c>
      <c r="E60" s="95">
        <v>659568466.59999812</v>
      </c>
      <c r="F60" s="95">
        <f>+D60-E60</f>
        <v>-361171293.28999752</v>
      </c>
      <c r="G60" s="182">
        <f t="shared" si="1"/>
        <v>0.45241273411417732</v>
      </c>
      <c r="H60" s="182">
        <f t="shared" si="0"/>
        <v>-0.3770190477018881</v>
      </c>
      <c r="I60" s="150"/>
      <c r="J60" s="196"/>
      <c r="K60" s="150"/>
      <c r="L60" s="196"/>
      <c r="M60" s="160"/>
    </row>
    <row r="61" spans="2:15" s="117" customFormat="1" ht="20.100000000000001" customHeight="1" x14ac:dyDescent="0.25">
      <c r="B61" s="252"/>
      <c r="C61" s="181">
        <v>2022</v>
      </c>
      <c r="D61" s="95">
        <v>307673541.0800004</v>
      </c>
      <c r="E61" s="95">
        <v>694038781.4500016</v>
      </c>
      <c r="F61" s="95">
        <f>+D61-E61</f>
        <v>-386365240.3700012</v>
      </c>
      <c r="G61" s="182">
        <f>+D61/E61</f>
        <v>0.44330886011470694</v>
      </c>
      <c r="H61" s="182">
        <f t="shared" si="0"/>
        <v>-0.38570478936923458</v>
      </c>
      <c r="I61" s="150"/>
      <c r="J61" s="196"/>
      <c r="K61" s="150"/>
      <c r="L61" s="196"/>
      <c r="M61" s="160"/>
    </row>
    <row r="62" spans="2:15" s="117" customFormat="1" ht="20.100000000000001" customHeight="1" x14ac:dyDescent="0.25">
      <c r="B62" s="252"/>
      <c r="C62" s="181">
        <v>2023</v>
      </c>
      <c r="D62" s="95">
        <v>298682741.49000102</v>
      </c>
      <c r="E62" s="95">
        <v>680660838.87999797</v>
      </c>
      <c r="F62" s="95">
        <f>+D62-E62</f>
        <v>-381978097.38999695</v>
      </c>
      <c r="G62" s="182">
        <f>+D62/E62</f>
        <v>0.43881287776372202</v>
      </c>
      <c r="H62" s="182">
        <f>+(D62-E62)/(D62+E62)</f>
        <v>-0.39003482030860354</v>
      </c>
      <c r="I62" s="150"/>
      <c r="J62" s="196"/>
      <c r="K62" s="150"/>
      <c r="L62" s="196"/>
      <c r="M62" s="160"/>
    </row>
    <row r="63" spans="2:15" s="117" customFormat="1" ht="20.100000000000001" customHeight="1" x14ac:dyDescent="0.25">
      <c r="B63" s="252"/>
      <c r="C63" s="181">
        <v>2024</v>
      </c>
      <c r="D63" s="95">
        <v>326030381.32999802</v>
      </c>
      <c r="E63" s="95">
        <v>654374419.15999973</v>
      </c>
      <c r="F63" s="95">
        <f>D63-E63</f>
        <v>-328344037.83000171</v>
      </c>
      <c r="G63" s="182">
        <f>+D63/E63</f>
        <v>0.4982321615635788</v>
      </c>
      <c r="H63" s="182">
        <f>+(D63-E63)/(D63+E63)</f>
        <v>-0.33490659946370949</v>
      </c>
      <c r="I63" s="150"/>
      <c r="J63" s="196"/>
      <c r="K63" s="150"/>
      <c r="L63" s="196"/>
      <c r="M63" s="160"/>
    </row>
    <row r="64" spans="2:15" s="117" customFormat="1" ht="20.100000000000001" customHeight="1" x14ac:dyDescent="0.25">
      <c r="B64" s="252"/>
      <c r="C64" s="184">
        <v>2025</v>
      </c>
      <c r="D64" s="136">
        <v>409727093.89999986</v>
      </c>
      <c r="E64" s="136">
        <v>728125681.80000067</v>
      </c>
      <c r="F64" s="136">
        <f>D64-E64</f>
        <v>-318398587.90000081</v>
      </c>
      <c r="G64" s="175">
        <f>+D64/E64</f>
        <v>0.56271479518084411</v>
      </c>
      <c r="H64" s="175">
        <f>+(D64-E64)/(D64+E64)</f>
        <v>-0.27982406397358728</v>
      </c>
      <c r="I64" s="150"/>
      <c r="J64" s="196"/>
      <c r="K64" s="150"/>
      <c r="L64" s="196"/>
      <c r="M64" s="150"/>
    </row>
    <row r="65" spans="2:13" ht="20.100000000000001" customHeight="1" x14ac:dyDescent="0.25">
      <c r="C65" s="51"/>
      <c r="D65" s="51"/>
      <c r="E65" s="52"/>
      <c r="F65" s="52"/>
      <c r="I65" s="150"/>
      <c r="J65" s="150"/>
      <c r="K65" s="150"/>
      <c r="L65" s="150"/>
      <c r="M65" s="117"/>
    </row>
    <row r="66" spans="2:13" ht="20.100000000000001" customHeight="1" x14ac:dyDescent="0.25">
      <c r="B66" s="109" t="s">
        <v>223</v>
      </c>
      <c r="C66" s="2"/>
      <c r="E66" s="2"/>
      <c r="K66" s="150"/>
      <c r="L66" s="150"/>
      <c r="M66" s="117"/>
    </row>
    <row r="67" spans="2:13" ht="3.75" customHeight="1" x14ac:dyDescent="0.25">
      <c r="B67" s="7"/>
      <c r="C67" s="8"/>
      <c r="D67" s="9"/>
      <c r="E67" s="8"/>
      <c r="F67" s="9"/>
      <c r="G67" s="9"/>
      <c r="H67" s="9"/>
      <c r="K67" s="125"/>
      <c r="L67" s="117"/>
      <c r="M67" s="117"/>
    </row>
    <row r="68" spans="2:13" ht="20.100000000000001" customHeight="1" x14ac:dyDescent="0.25">
      <c r="B68" s="53"/>
      <c r="C68" s="54"/>
      <c r="D68" s="54"/>
      <c r="E68" s="54"/>
      <c r="F68" s="54"/>
      <c r="G68" s="54"/>
      <c r="L68" s="117"/>
      <c r="M68" s="117"/>
    </row>
    <row r="69" spans="2:13" ht="20.100000000000001" customHeight="1" x14ac:dyDescent="0.25">
      <c r="B69" s="210" t="s">
        <v>41</v>
      </c>
      <c r="C69" s="210" t="s">
        <v>40</v>
      </c>
      <c r="D69" s="237" t="s">
        <v>32</v>
      </c>
      <c r="E69" s="243"/>
      <c r="F69" s="237" t="s">
        <v>33</v>
      </c>
      <c r="G69" s="243"/>
      <c r="L69" s="117"/>
    </row>
    <row r="70" spans="2:13" ht="20.100000000000001" customHeight="1" x14ac:dyDescent="0.25">
      <c r="B70" s="211"/>
      <c r="C70" s="211"/>
      <c r="D70" s="13" t="s">
        <v>39</v>
      </c>
      <c r="E70" s="13" t="s">
        <v>34</v>
      </c>
      <c r="F70" s="13" t="s">
        <v>39</v>
      </c>
      <c r="G70" s="13" t="s">
        <v>34</v>
      </c>
      <c r="L70" s="125"/>
      <c r="M70" s="2"/>
    </row>
    <row r="71" spans="2:13" ht="20.100000000000001" customHeight="1" x14ac:dyDescent="0.25">
      <c r="B71" s="246" t="s">
        <v>16</v>
      </c>
      <c r="C71" s="48" t="s">
        <v>96</v>
      </c>
      <c r="D71" s="59">
        <v>2864.0870000000009</v>
      </c>
      <c r="E71" s="55">
        <v>10794155.140000001</v>
      </c>
      <c r="F71" s="59">
        <v>2769.9779999999987</v>
      </c>
      <c r="G71" s="55">
        <v>7070927.9400000004</v>
      </c>
      <c r="I71" s="162"/>
      <c r="J71" s="162"/>
      <c r="K71" s="162"/>
      <c r="L71" s="162"/>
      <c r="M71" s="162"/>
    </row>
    <row r="72" spans="2:13" ht="20.100000000000001" customHeight="1" x14ac:dyDescent="0.25">
      <c r="B72" s="247"/>
      <c r="C72" s="49" t="s">
        <v>97</v>
      </c>
      <c r="D72" s="59">
        <v>2069.6969999999992</v>
      </c>
      <c r="E72" s="55">
        <v>13512712.869999992</v>
      </c>
      <c r="F72" s="59">
        <v>538.25499999999988</v>
      </c>
      <c r="G72" s="55">
        <v>5612800.6099999985</v>
      </c>
      <c r="H72" s="100">
        <f>+D72-F72</f>
        <v>1531.4419999999993</v>
      </c>
      <c r="I72" s="162"/>
      <c r="J72" s="162"/>
      <c r="K72" s="162"/>
      <c r="L72" s="162"/>
      <c r="M72" s="162"/>
    </row>
    <row r="73" spans="2:13" ht="20.100000000000001" customHeight="1" x14ac:dyDescent="0.25">
      <c r="B73" s="248"/>
      <c r="C73" s="56"/>
      <c r="D73" s="57">
        <f>+D72+D71</f>
        <v>4933.7839999999997</v>
      </c>
      <c r="E73" s="58">
        <f>+E72+E71</f>
        <v>24306868.00999999</v>
      </c>
      <c r="F73" s="57">
        <f>+F72+F71</f>
        <v>3308.2329999999984</v>
      </c>
      <c r="G73" s="58">
        <f>+G72+G71</f>
        <v>12683728.549999999</v>
      </c>
      <c r="H73" s="2"/>
      <c r="L73" s="110"/>
    </row>
    <row r="74" spans="2:13" ht="20.100000000000001" customHeight="1" x14ac:dyDescent="0.25">
      <c r="B74" s="249" t="s">
        <v>17</v>
      </c>
      <c r="C74" s="48" t="s">
        <v>96</v>
      </c>
      <c r="D74" s="59">
        <v>8406.2150000000365</v>
      </c>
      <c r="E74" s="55">
        <v>100383925.89999987</v>
      </c>
      <c r="F74" s="59">
        <v>11493.596999999987</v>
      </c>
      <c r="G74" s="55">
        <v>112757666.53000008</v>
      </c>
      <c r="I74" s="156"/>
      <c r="J74" s="156"/>
      <c r="K74" s="156"/>
      <c r="L74" s="156"/>
      <c r="M74" s="156"/>
    </row>
    <row r="75" spans="2:13" ht="20.100000000000001" customHeight="1" x14ac:dyDescent="0.25">
      <c r="B75" s="250"/>
      <c r="C75" s="49" t="s">
        <v>97</v>
      </c>
      <c r="D75" s="59">
        <v>24705.589000000065</v>
      </c>
      <c r="E75" s="55">
        <v>201800675.52000004</v>
      </c>
      <c r="F75" s="59">
        <v>30866.089999999986</v>
      </c>
      <c r="G75" s="55">
        <v>254518479.57999989</v>
      </c>
      <c r="I75" s="156"/>
      <c r="J75" s="156"/>
      <c r="K75" s="156"/>
      <c r="L75" s="156"/>
      <c r="M75" s="156"/>
    </row>
    <row r="76" spans="2:13" ht="20.100000000000001" customHeight="1" x14ac:dyDescent="0.25">
      <c r="B76" s="251"/>
      <c r="C76" s="60"/>
      <c r="D76" s="61">
        <f>+D75+D74</f>
        <v>33111.804000000106</v>
      </c>
      <c r="E76" s="62">
        <f>+E75+E74</f>
        <v>302184601.4199999</v>
      </c>
      <c r="F76" s="61">
        <f>+F75+F74</f>
        <v>42359.686999999976</v>
      </c>
      <c r="G76" s="62">
        <f>+G75+G74</f>
        <v>367276146.10999995</v>
      </c>
      <c r="H76" s="1">
        <f>+D76-F76</f>
        <v>-9247.8829999998707</v>
      </c>
      <c r="L76" s="110"/>
    </row>
    <row r="77" spans="2:13" ht="20.100000000000001" customHeight="1" x14ac:dyDescent="0.25">
      <c r="B77" s="246" t="s">
        <v>18</v>
      </c>
      <c r="C77" s="48" t="s">
        <v>96</v>
      </c>
      <c r="D77" s="186"/>
      <c r="E77" s="55"/>
      <c r="F77" s="59">
        <v>102.32900000000002</v>
      </c>
      <c r="G77" s="55">
        <v>1003156.5400000004</v>
      </c>
    </row>
    <row r="78" spans="2:13" ht="20.100000000000001" customHeight="1" x14ac:dyDescent="0.25">
      <c r="B78" s="247"/>
      <c r="C78" s="49" t="s">
        <v>97</v>
      </c>
      <c r="D78" s="59">
        <v>4.7879999999999994</v>
      </c>
      <c r="E78" s="55">
        <v>69082.619999999981</v>
      </c>
      <c r="F78" s="59">
        <v>508.22700000000009</v>
      </c>
      <c r="G78" s="55">
        <v>3896405.79</v>
      </c>
    </row>
    <row r="79" spans="2:13" ht="20.100000000000001" customHeight="1" x14ac:dyDescent="0.25">
      <c r="B79" s="248" t="s">
        <v>24</v>
      </c>
      <c r="C79" s="56"/>
      <c r="D79" s="57">
        <f>+D78+D77</f>
        <v>4.7879999999999994</v>
      </c>
      <c r="E79" s="58">
        <f>+E78+E77</f>
        <v>69082.619999999981</v>
      </c>
      <c r="F79" s="57">
        <f>+F78+F77</f>
        <v>610.55600000000015</v>
      </c>
      <c r="G79" s="58">
        <f>+G78+G77</f>
        <v>4899562.33</v>
      </c>
      <c r="H79" s="2"/>
    </row>
    <row r="80" spans="2:13" ht="20.100000000000001" customHeight="1" x14ac:dyDescent="0.25">
      <c r="B80" s="249" t="s">
        <v>19</v>
      </c>
      <c r="C80" s="48" t="s">
        <v>96</v>
      </c>
      <c r="D80" s="55">
        <v>26.651</v>
      </c>
      <c r="E80" s="55">
        <v>657731.92999999993</v>
      </c>
      <c r="F80" s="59">
        <v>970.47500000000025</v>
      </c>
      <c r="G80" s="55">
        <v>3935589.009999997</v>
      </c>
    </row>
    <row r="81" spans="2:9" ht="20.100000000000001" customHeight="1" x14ac:dyDescent="0.25">
      <c r="B81" s="250"/>
      <c r="C81" s="49" t="s">
        <v>97</v>
      </c>
      <c r="D81" s="59">
        <v>26261.427000000036</v>
      </c>
      <c r="E81" s="55">
        <v>57221857.949999988</v>
      </c>
      <c r="F81" s="59">
        <v>6861.4160000000002</v>
      </c>
      <c r="G81" s="55">
        <v>41327165.450000048</v>
      </c>
    </row>
    <row r="82" spans="2:9" ht="20.100000000000001" customHeight="1" x14ac:dyDescent="0.25">
      <c r="B82" s="251" t="s">
        <v>25</v>
      </c>
      <c r="C82" s="60"/>
      <c r="D82" s="61">
        <f>+D81+D80</f>
        <v>26288.078000000038</v>
      </c>
      <c r="E82" s="62">
        <f>+E81+E80</f>
        <v>57879589.879999988</v>
      </c>
      <c r="F82" s="61">
        <f>+F81+F80</f>
        <v>7831.8910000000005</v>
      </c>
      <c r="G82" s="62">
        <f>+G81+G80</f>
        <v>45262754.460000046</v>
      </c>
      <c r="H82" s="2"/>
    </row>
    <row r="83" spans="2:9" ht="20.100000000000001" customHeight="1" x14ac:dyDescent="0.25">
      <c r="B83" s="246" t="s">
        <v>20</v>
      </c>
      <c r="C83" s="48" t="s">
        <v>96</v>
      </c>
      <c r="D83" s="59">
        <v>1611.3689999999999</v>
      </c>
      <c r="E83" s="55">
        <v>10952659.800000004</v>
      </c>
      <c r="F83" s="59">
        <v>5152.0590000000066</v>
      </c>
      <c r="G83" s="55">
        <v>24660084.979999997</v>
      </c>
      <c r="H83" s="100">
        <f>+D83-F83</f>
        <v>-3540.6900000000069</v>
      </c>
      <c r="I83" s="128">
        <f>+E83-G83</f>
        <v>-13707425.179999992</v>
      </c>
    </row>
    <row r="84" spans="2:9" ht="20.100000000000001" customHeight="1" x14ac:dyDescent="0.25">
      <c r="B84" s="247"/>
      <c r="C84" s="49" t="s">
        <v>97</v>
      </c>
      <c r="D84" s="59">
        <v>6744.1649999999991</v>
      </c>
      <c r="E84" s="55">
        <v>67668086.260000035</v>
      </c>
      <c r="F84" s="59">
        <v>12263.072999999989</v>
      </c>
      <c r="G84" s="55">
        <v>146535052.77000016</v>
      </c>
    </row>
    <row r="85" spans="2:9" ht="20.100000000000001" customHeight="1" x14ac:dyDescent="0.25">
      <c r="B85" s="248" t="s">
        <v>26</v>
      </c>
      <c r="C85" s="56"/>
      <c r="D85" s="57">
        <f>+D84+D83</f>
        <v>8355.5339999999997</v>
      </c>
      <c r="E85" s="58">
        <f>+E84+E83</f>
        <v>78620746.060000032</v>
      </c>
      <c r="F85" s="57">
        <f>+F84+F83</f>
        <v>17415.131999999998</v>
      </c>
      <c r="G85" s="58">
        <f>+G84+G83</f>
        <v>171195137.75000015</v>
      </c>
      <c r="H85" s="2"/>
    </row>
    <row r="86" spans="2:9" ht="20.100000000000001" customHeight="1" x14ac:dyDescent="0.25">
      <c r="B86" s="249" t="s">
        <v>21</v>
      </c>
      <c r="C86" s="48" t="s">
        <v>96</v>
      </c>
      <c r="D86" s="59">
        <v>0.54</v>
      </c>
      <c r="E86" s="55">
        <v>8506.5299999999988</v>
      </c>
      <c r="F86" s="59">
        <v>354.38299999999987</v>
      </c>
      <c r="G86" s="55">
        <v>1702061.1300000001</v>
      </c>
    </row>
    <row r="87" spans="2:9" ht="20.100000000000001" customHeight="1" x14ac:dyDescent="0.25">
      <c r="B87" s="250"/>
      <c r="C87" s="49" t="s">
        <v>97</v>
      </c>
      <c r="D87" s="59">
        <v>89.143000000000029</v>
      </c>
      <c r="E87" s="55">
        <v>745571.53</v>
      </c>
      <c r="F87" s="59">
        <v>11458.041999999998</v>
      </c>
      <c r="G87" s="55">
        <v>31864617.280000001</v>
      </c>
      <c r="H87" s="100">
        <f>+D87-F87</f>
        <v>-11368.898999999998</v>
      </c>
    </row>
    <row r="88" spans="2:9" ht="20.100000000000001" customHeight="1" x14ac:dyDescent="0.25">
      <c r="B88" s="251" t="s">
        <v>27</v>
      </c>
      <c r="C88" s="60"/>
      <c r="D88" s="61">
        <f>+D87+D86</f>
        <v>89.683000000000035</v>
      </c>
      <c r="E88" s="62">
        <f>+E87+E86</f>
        <v>754078.06</v>
      </c>
      <c r="F88" s="61">
        <f>+F87+F86</f>
        <v>11812.424999999997</v>
      </c>
      <c r="G88" s="62">
        <f>+G87+G86</f>
        <v>33566678.410000004</v>
      </c>
      <c r="H88" s="2"/>
    </row>
    <row r="89" spans="2:9" ht="20.100000000000001" customHeight="1" x14ac:dyDescent="0.25">
      <c r="B89" s="246" t="s">
        <v>22</v>
      </c>
      <c r="C89" s="48" t="s">
        <v>96</v>
      </c>
      <c r="D89" s="59">
        <v>295.38600000000002</v>
      </c>
      <c r="E89" s="55">
        <v>3961577.41</v>
      </c>
      <c r="F89" s="59">
        <v>9483.7049999999945</v>
      </c>
      <c r="G89" s="55">
        <v>64778694.340000004</v>
      </c>
    </row>
    <row r="90" spans="2:9" ht="20.100000000000001" customHeight="1" x14ac:dyDescent="0.25">
      <c r="B90" s="247"/>
      <c r="C90" s="49" t="s">
        <v>97</v>
      </c>
      <c r="D90" s="59">
        <v>2891.3259999999996</v>
      </c>
      <c r="E90" s="55">
        <v>27034171.620000005</v>
      </c>
      <c r="F90" s="59">
        <v>18506.386000000017</v>
      </c>
      <c r="G90" s="55">
        <v>129582029.99000014</v>
      </c>
    </row>
    <row r="91" spans="2:9" ht="20.100000000000001" customHeight="1" x14ac:dyDescent="0.25">
      <c r="B91" s="248" t="s">
        <v>28</v>
      </c>
      <c r="C91" s="56"/>
      <c r="D91" s="57">
        <f>+D90+D89</f>
        <v>3186.7119999999995</v>
      </c>
      <c r="E91" s="58">
        <f>+E90+E89</f>
        <v>30995749.030000005</v>
      </c>
      <c r="F91" s="57">
        <f>+F90+F89</f>
        <v>27990.091000000011</v>
      </c>
      <c r="G91" s="58">
        <f>+G90+G89</f>
        <v>194360724.33000016</v>
      </c>
      <c r="H91" s="2"/>
    </row>
    <row r="92" spans="2:9" ht="20.100000000000001" customHeight="1" x14ac:dyDescent="0.25">
      <c r="B92" s="249" t="s">
        <v>23</v>
      </c>
      <c r="C92" s="48" t="s">
        <v>96</v>
      </c>
      <c r="D92" s="59">
        <v>622.68300000000033</v>
      </c>
      <c r="E92" s="55">
        <v>5737261.3599999994</v>
      </c>
      <c r="F92" s="59">
        <v>3070.6269999999972</v>
      </c>
      <c r="G92" s="55">
        <v>16892940.149999995</v>
      </c>
    </row>
    <row r="93" spans="2:9" ht="20.100000000000001" customHeight="1" x14ac:dyDescent="0.25">
      <c r="B93" s="250"/>
      <c r="C93" s="49" t="s">
        <v>97</v>
      </c>
      <c r="D93" s="59">
        <v>4780.7199999999984</v>
      </c>
      <c r="E93" s="55">
        <v>41674935.530000016</v>
      </c>
      <c r="F93" s="59">
        <v>15322.588000000002</v>
      </c>
      <c r="G93" s="55">
        <v>114789130.32999988</v>
      </c>
    </row>
    <row r="94" spans="2:9" ht="20.100000000000001" customHeight="1" x14ac:dyDescent="0.25">
      <c r="B94" s="251" t="s">
        <v>29</v>
      </c>
      <c r="C94" s="63"/>
      <c r="D94" s="61">
        <f>+D93+D92</f>
        <v>5403.4029999999984</v>
      </c>
      <c r="E94" s="62">
        <f>+E93+E92</f>
        <v>47412196.890000015</v>
      </c>
      <c r="F94" s="61">
        <f>+F93+F92</f>
        <v>18393.215</v>
      </c>
      <c r="G94" s="62">
        <f>+G93+G92</f>
        <v>131682070.47999987</v>
      </c>
      <c r="H94" s="2"/>
    </row>
    <row r="95" spans="2:9" ht="24.75" customHeight="1" x14ac:dyDescent="0.25">
      <c r="B95" s="112" t="s">
        <v>13</v>
      </c>
      <c r="C95" s="64"/>
      <c r="D95" s="65">
        <f>+D94+D91+D88+D85+D82+D79+D76+D73</f>
        <v>81373.786000000138</v>
      </c>
      <c r="E95" s="66">
        <f>+E94+E91+E88+E85+E82+E79+E76+E73</f>
        <v>542222911.96999991</v>
      </c>
      <c r="F95" s="65">
        <f>+F94+F91+F88+F85+F82+F79+F76+F73</f>
        <v>129721.22999999998</v>
      </c>
      <c r="G95" s="66">
        <f>+G94+G91+G88+G85+G82+G79+G76+G73</f>
        <v>960926802.42000031</v>
      </c>
      <c r="H95" s="2"/>
    </row>
    <row r="96" spans="2:9" ht="20.100000000000001" customHeight="1" x14ac:dyDescent="0.25"/>
    <row r="97" spans="2:6" ht="20.100000000000001" customHeight="1" x14ac:dyDescent="0.25">
      <c r="B97" s="103" t="s">
        <v>161</v>
      </c>
      <c r="C97" s="38"/>
      <c r="D97" s="38"/>
      <c r="E97" s="38"/>
      <c r="F97" s="38"/>
    </row>
  </sheetData>
  <sheetProtection selectLockedCells="1" selectUnlockedCells="1"/>
  <mergeCells count="21">
    <mergeCell ref="E10:F10"/>
    <mergeCell ref="C10:D10"/>
    <mergeCell ref="B71:B73"/>
    <mergeCell ref="B9:H9"/>
    <mergeCell ref="B10:B11"/>
    <mergeCell ref="B69:B70"/>
    <mergeCell ref="D69:E69"/>
    <mergeCell ref="B19:B20"/>
    <mergeCell ref="E19:F19"/>
    <mergeCell ref="F69:G69"/>
    <mergeCell ref="C19:D19"/>
    <mergeCell ref="B74:B76"/>
    <mergeCell ref="B77:B79"/>
    <mergeCell ref="B45:B54"/>
    <mergeCell ref="C69:C70"/>
    <mergeCell ref="B55:B64"/>
    <mergeCell ref="B83:B85"/>
    <mergeCell ref="B92:B94"/>
    <mergeCell ref="B89:B91"/>
    <mergeCell ref="B86:B88"/>
    <mergeCell ref="B80:B8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50F2-AD98-4D99-9850-B77A4349D9E8}">
  <dimension ref="A1:S94"/>
  <sheetViews>
    <sheetView zoomScaleNormal="100" workbookViewId="0">
      <selection activeCell="I78" sqref="I78"/>
    </sheetView>
  </sheetViews>
  <sheetFormatPr baseColWidth="10" defaultColWidth="11.42578125" defaultRowHeight="20.100000000000001" customHeight="1" x14ac:dyDescent="0.25"/>
  <cols>
    <col min="1" max="1" width="4.42578125" style="1" customWidth="1"/>
    <col min="2" max="2" width="20.85546875" style="1" customWidth="1"/>
    <col min="3" max="3" width="18.85546875" style="1" customWidth="1"/>
    <col min="4" max="4" width="21.5703125" style="1" customWidth="1"/>
    <col min="5" max="5" width="20.28515625" style="1" customWidth="1"/>
    <col min="6" max="6" width="23.5703125" style="1" customWidth="1"/>
    <col min="7" max="7" width="24" style="1" customWidth="1"/>
    <col min="8" max="8" width="24.85546875" style="1" customWidth="1"/>
    <col min="9" max="9" width="22.42578125" style="1" customWidth="1"/>
    <col min="10" max="10" width="20.7109375" style="1" customWidth="1"/>
    <col min="11" max="11" width="17.85546875" style="1" customWidth="1"/>
    <col min="12" max="12" width="18" style="1" customWidth="1"/>
    <col min="13" max="13" width="17.42578125" style="1" customWidth="1"/>
    <col min="14" max="14" width="16" style="1" customWidth="1"/>
    <col min="15" max="15" width="17.5703125" style="1" customWidth="1"/>
    <col min="16" max="16" width="19.28515625" style="1" customWidth="1"/>
    <col min="17" max="17" width="17.5703125" style="1" customWidth="1"/>
    <col min="18" max="18" width="15.5703125" style="1" customWidth="1"/>
    <col min="19" max="19" width="15.28515625" style="1" customWidth="1"/>
    <col min="20" max="16384" width="11.42578125" style="1"/>
  </cols>
  <sheetData>
    <row r="1" spans="1:14" ht="20.100000000000001" customHeight="1" x14ac:dyDescent="0.25">
      <c r="C1" s="2"/>
      <c r="E1" s="2"/>
    </row>
    <row r="2" spans="1:14" ht="15.75" x14ac:dyDescent="0.25">
      <c r="C2" s="2"/>
      <c r="E2" s="2"/>
    </row>
    <row r="3" spans="1:14" ht="15.75" x14ac:dyDescent="0.25">
      <c r="C3" s="2"/>
      <c r="E3" s="2"/>
    </row>
    <row r="4" spans="1:14" ht="15.75" x14ac:dyDescent="0.25">
      <c r="C4" s="2"/>
      <c r="E4" s="2"/>
    </row>
    <row r="5" spans="1:14" ht="5.25" customHeight="1" x14ac:dyDescent="0.25">
      <c r="A5" s="3"/>
      <c r="B5" s="3"/>
      <c r="C5" s="4"/>
      <c r="D5" s="3"/>
      <c r="E5" s="4"/>
      <c r="F5" s="3"/>
      <c r="G5" s="3"/>
      <c r="H5" s="3"/>
      <c r="I5" s="3"/>
      <c r="J5" s="3"/>
    </row>
    <row r="7" spans="1:14" ht="20.100000000000001" customHeight="1" x14ac:dyDescent="0.25">
      <c r="B7" s="109" t="s">
        <v>224</v>
      </c>
      <c r="C7" s="2"/>
      <c r="E7" s="2"/>
    </row>
    <row r="8" spans="1:14" ht="3.75" customHeight="1" x14ac:dyDescent="0.25">
      <c r="B8" s="7"/>
      <c r="C8" s="8"/>
      <c r="D8" s="9"/>
      <c r="E8" s="8"/>
      <c r="F8" s="9"/>
      <c r="G8" s="9"/>
      <c r="H8" s="9"/>
      <c r="I8" s="9"/>
      <c r="J8" s="9"/>
    </row>
    <row r="9" spans="1:14" ht="19.5" customHeight="1" x14ac:dyDescent="0.25">
      <c r="B9" s="88"/>
      <c r="C9" s="2"/>
      <c r="E9" s="2"/>
    </row>
    <row r="10" spans="1:14" ht="20.100000000000001" customHeight="1" x14ac:dyDescent="0.25">
      <c r="B10" s="210" t="s">
        <v>42</v>
      </c>
      <c r="C10" s="237" t="s">
        <v>32</v>
      </c>
      <c r="D10" s="243"/>
      <c r="E10" s="237" t="s">
        <v>33</v>
      </c>
      <c r="F10" s="243"/>
      <c r="G10" s="237" t="s">
        <v>36</v>
      </c>
      <c r="H10" s="243"/>
    </row>
    <row r="11" spans="1:14" ht="20.100000000000001" customHeight="1" x14ac:dyDescent="0.25">
      <c r="B11" s="211"/>
      <c r="C11" s="13" t="s">
        <v>39</v>
      </c>
      <c r="D11" s="13" t="s">
        <v>34</v>
      </c>
      <c r="E11" s="13" t="s">
        <v>39</v>
      </c>
      <c r="F11" s="13" t="s">
        <v>34</v>
      </c>
      <c r="G11" s="13" t="s">
        <v>39</v>
      </c>
      <c r="H11" s="13" t="s">
        <v>34</v>
      </c>
    </row>
    <row r="12" spans="1:14" ht="20.100000000000001" customHeight="1" x14ac:dyDescent="0.25">
      <c r="B12" s="17" t="s">
        <v>99</v>
      </c>
      <c r="C12" s="32">
        <v>67252.305999999604</v>
      </c>
      <c r="D12" s="33">
        <v>429194443.63999939</v>
      </c>
      <c r="E12" s="32">
        <v>40111.796000000053</v>
      </c>
      <c r="F12" s="33">
        <v>250484545.91000015</v>
      </c>
      <c r="G12" s="32">
        <f>C12-E12</f>
        <v>27140.509999999551</v>
      </c>
      <c r="H12" s="33">
        <f>D12-F12</f>
        <v>178709897.72999924</v>
      </c>
      <c r="I12" s="89"/>
      <c r="J12" s="166"/>
      <c r="K12" s="157"/>
      <c r="L12" s="155"/>
      <c r="M12" s="157"/>
      <c r="N12" s="155"/>
    </row>
    <row r="13" spans="1:14" ht="20.100000000000001" customHeight="1" x14ac:dyDescent="0.25">
      <c r="B13" s="19" t="s">
        <v>103</v>
      </c>
      <c r="C13" s="35">
        <v>14121.480000000061</v>
      </c>
      <c r="D13" s="28">
        <v>113028468.32999997</v>
      </c>
      <c r="E13" s="35">
        <v>89609.433999999994</v>
      </c>
      <c r="F13" s="28">
        <v>710442256.50999701</v>
      </c>
      <c r="G13" s="35">
        <f>C13-E13</f>
        <v>-75487.95399999994</v>
      </c>
      <c r="H13" s="28">
        <f>D13-F13</f>
        <v>-597413788.17999709</v>
      </c>
      <c r="I13" s="89"/>
      <c r="K13" s="157"/>
      <c r="L13" s="155"/>
      <c r="M13" s="157"/>
      <c r="N13" s="155"/>
    </row>
    <row r="14" spans="1:14" ht="20.100000000000001" customHeight="1" x14ac:dyDescent="0.25">
      <c r="B14" s="50" t="s">
        <v>12</v>
      </c>
      <c r="C14" s="90">
        <v>81373.785999999702</v>
      </c>
      <c r="D14" s="91">
        <v>542222911.96999931</v>
      </c>
      <c r="E14" s="90">
        <v>129721.23000000004</v>
      </c>
      <c r="F14" s="91">
        <v>960926802.41999722</v>
      </c>
      <c r="G14" s="90">
        <f>SUM(G12:G13)</f>
        <v>-48347.444000000389</v>
      </c>
      <c r="H14" s="91">
        <f>SUM(H12:H13)</f>
        <v>-418703890.44999784</v>
      </c>
      <c r="I14" s="89"/>
      <c r="K14" s="163"/>
      <c r="L14" s="164"/>
      <c r="M14" s="163"/>
      <c r="N14" s="164"/>
    </row>
    <row r="15" spans="1:14" ht="20.100000000000001" customHeight="1" x14ac:dyDescent="0.25">
      <c r="C15" s="51"/>
      <c r="D15" s="51"/>
      <c r="E15" s="52"/>
      <c r="F15" s="51"/>
      <c r="G15" s="2"/>
      <c r="H15" s="2"/>
    </row>
    <row r="16" spans="1:14" ht="20.100000000000001" customHeight="1" x14ac:dyDescent="0.25">
      <c r="B16" s="109" t="s">
        <v>225</v>
      </c>
      <c r="C16" s="2"/>
      <c r="E16" s="2"/>
    </row>
    <row r="17" spans="2:16" ht="3.75" customHeight="1" x14ac:dyDescent="0.25">
      <c r="B17" s="7"/>
      <c r="C17" s="8"/>
      <c r="D17" s="9"/>
      <c r="E17" s="8"/>
      <c r="F17" s="9"/>
      <c r="G17" s="9"/>
      <c r="H17" s="9"/>
      <c r="I17" s="9"/>
      <c r="J17" s="9"/>
    </row>
    <row r="18" spans="2:16" ht="12.75" customHeight="1" x14ac:dyDescent="0.25">
      <c r="B18" s="88"/>
      <c r="C18" s="2"/>
      <c r="E18" s="2"/>
    </row>
    <row r="19" spans="2:16" ht="33.75" customHeight="1" x14ac:dyDescent="0.25">
      <c r="B19" s="129" t="s">
        <v>100</v>
      </c>
      <c r="C19" s="129" t="s">
        <v>35</v>
      </c>
      <c r="D19" s="140" t="s">
        <v>32</v>
      </c>
      <c r="E19" s="140" t="s">
        <v>33</v>
      </c>
      <c r="F19" s="13" t="s">
        <v>36</v>
      </c>
      <c r="G19" s="13" t="s">
        <v>37</v>
      </c>
      <c r="H19" s="93" t="s">
        <v>201</v>
      </c>
    </row>
    <row r="20" spans="2:16" ht="19.5" customHeight="1" x14ac:dyDescent="0.25">
      <c r="B20" s="231" t="s">
        <v>99</v>
      </c>
      <c r="C20" s="137">
        <v>2016</v>
      </c>
      <c r="D20" s="130">
        <v>175934331.09000009</v>
      </c>
      <c r="E20" s="130">
        <v>179314427.51000082</v>
      </c>
      <c r="F20" s="131">
        <f t="shared" ref="F20:F33" si="0">+D20-E20</f>
        <v>-3380096.4200007319</v>
      </c>
      <c r="G20" s="132">
        <f>+D20/E20</f>
        <v>0.98114989146753284</v>
      </c>
      <c r="H20" s="132">
        <f>+(D20-E20)/(D20+E20)</f>
        <v>-9.5147311234002521E-3</v>
      </c>
      <c r="I20" s="2"/>
      <c r="J20" s="155"/>
      <c r="K20" s="155"/>
      <c r="L20" s="2"/>
      <c r="M20" s="2"/>
    </row>
    <row r="21" spans="2:16" ht="20.100000000000001" customHeight="1" x14ac:dyDescent="0.25">
      <c r="B21" s="232"/>
      <c r="C21" s="137">
        <v>2017</v>
      </c>
      <c r="D21" s="130">
        <v>195225999.53000051</v>
      </c>
      <c r="E21" s="130">
        <v>184125324.14000019</v>
      </c>
      <c r="F21" s="130">
        <f t="shared" si="0"/>
        <v>11100675.390000314</v>
      </c>
      <c r="G21" s="133">
        <f t="shared" ref="G21:G32" si="1">+D21/E21</f>
        <v>1.0602886943545033</v>
      </c>
      <c r="H21" s="133">
        <f t="shared" ref="H21:H35" si="2">+(D21-E21)/(D21+E21)</f>
        <v>2.9262255585687208E-2</v>
      </c>
      <c r="I21" s="2"/>
      <c r="J21" s="155"/>
      <c r="K21" s="155"/>
      <c r="L21" s="2"/>
      <c r="M21" s="2"/>
    </row>
    <row r="22" spans="2:16" ht="20.100000000000001" customHeight="1" x14ac:dyDescent="0.25">
      <c r="B22" s="232"/>
      <c r="C22" s="137">
        <v>2018</v>
      </c>
      <c r="D22" s="130">
        <v>198556452.65999976</v>
      </c>
      <c r="E22" s="130">
        <v>185921936.03999969</v>
      </c>
      <c r="F22" s="130">
        <f t="shared" si="0"/>
        <v>12634516.620000064</v>
      </c>
      <c r="G22" s="133">
        <f t="shared" si="1"/>
        <v>1.0679560297676862</v>
      </c>
      <c r="H22" s="133">
        <f>+(D22-E22)/(D22+E22)</f>
        <v>3.2861448110828716E-2</v>
      </c>
      <c r="I22" s="2"/>
      <c r="J22" s="155"/>
      <c r="K22" s="155"/>
      <c r="L22" s="2"/>
      <c r="M22" s="2"/>
    </row>
    <row r="23" spans="2:16" ht="20.100000000000001" customHeight="1" x14ac:dyDescent="0.25">
      <c r="B23" s="232"/>
      <c r="C23" s="137">
        <v>2019</v>
      </c>
      <c r="D23" s="130">
        <v>195069170.4699997</v>
      </c>
      <c r="E23" s="130">
        <v>187005744.37000045</v>
      </c>
      <c r="F23" s="130">
        <f t="shared" si="0"/>
        <v>8063426.099999249</v>
      </c>
      <c r="G23" s="133">
        <f t="shared" si="1"/>
        <v>1.0431186011272753</v>
      </c>
      <c r="H23" s="133">
        <f t="shared" si="2"/>
        <v>2.1104306477110476E-2</v>
      </c>
      <c r="I23" s="2"/>
      <c r="J23" s="155"/>
      <c r="K23" s="155"/>
      <c r="L23" s="2"/>
      <c r="M23" s="2"/>
    </row>
    <row r="24" spans="2:16" ht="20.100000000000001" customHeight="1" x14ac:dyDescent="0.25">
      <c r="B24" s="232"/>
      <c r="C24" s="137">
        <v>2020</v>
      </c>
      <c r="D24" s="130">
        <v>164407657.43000007</v>
      </c>
      <c r="E24" s="130">
        <v>181578989.48999959</v>
      </c>
      <c r="F24" s="130">
        <f>+D24-E24</f>
        <v>-17171332.059999526</v>
      </c>
      <c r="G24" s="133">
        <f t="shared" si="1"/>
        <v>0.90543326566455407</v>
      </c>
      <c r="H24" s="133">
        <f t="shared" si="2"/>
        <v>-4.9630042699219966E-2</v>
      </c>
      <c r="I24" s="2"/>
      <c r="J24" s="155"/>
      <c r="K24" s="155"/>
      <c r="L24" s="2"/>
      <c r="M24" s="2"/>
      <c r="P24" s="2"/>
    </row>
    <row r="25" spans="2:16" ht="20.100000000000001" customHeight="1" x14ac:dyDescent="0.25">
      <c r="B25" s="232"/>
      <c r="C25" s="137">
        <v>2021</v>
      </c>
      <c r="D25" s="130">
        <v>257286587.04999971</v>
      </c>
      <c r="E25" s="130">
        <v>218703135.0500001</v>
      </c>
      <c r="F25" s="130">
        <f t="shared" si="0"/>
        <v>38583451.999999613</v>
      </c>
      <c r="G25" s="133">
        <f>+D25/E25</f>
        <v>1.1764192908856959</v>
      </c>
      <c r="H25" s="133">
        <f>+(D25-E25)/(D25+E25)</f>
        <v>8.1059422522349517E-2</v>
      </c>
      <c r="I25" s="2"/>
      <c r="J25" s="155"/>
      <c r="K25" s="155"/>
      <c r="L25" s="2"/>
      <c r="M25" s="2"/>
    </row>
    <row r="26" spans="2:16" ht="20.100000000000001" customHeight="1" x14ac:dyDescent="0.25">
      <c r="B26" s="232"/>
      <c r="C26" s="137">
        <v>2022</v>
      </c>
      <c r="D26" s="130">
        <v>312296019.23000038</v>
      </c>
      <c r="E26" s="130">
        <v>245855678.30999935</v>
      </c>
      <c r="F26" s="130">
        <f>+D26-E26</f>
        <v>66440340.92000103</v>
      </c>
      <c r="G26" s="133">
        <f>+D26/E26</f>
        <v>1.2702412300448331</v>
      </c>
      <c r="H26" s="133">
        <f>+(D26-E26)/(D26+E26)</f>
        <v>0.11903635017653889</v>
      </c>
      <c r="I26" s="2"/>
      <c r="J26" s="155"/>
      <c r="K26" s="155"/>
      <c r="L26" s="2"/>
      <c r="M26" s="2"/>
    </row>
    <row r="27" spans="2:16" ht="20.100000000000001" customHeight="1" x14ac:dyDescent="0.25">
      <c r="B27" s="232"/>
      <c r="C27" s="137">
        <v>2023</v>
      </c>
      <c r="D27" s="130">
        <v>317098870.65000015</v>
      </c>
      <c r="E27" s="130">
        <v>262554070.790001</v>
      </c>
      <c r="F27" s="130">
        <f>+D27-E27</f>
        <v>54544799.85999915</v>
      </c>
      <c r="G27" s="133">
        <f>+D27/E27</f>
        <v>1.2077469212184708</v>
      </c>
      <c r="H27" s="133">
        <f>+(D27-E27)/(D27+E27)</f>
        <v>9.4099065079349703E-2</v>
      </c>
      <c r="I27" s="2"/>
      <c r="J27" s="155"/>
      <c r="K27" s="155"/>
      <c r="L27" s="2"/>
      <c r="M27" s="2"/>
    </row>
    <row r="28" spans="2:16" ht="20.100000000000001" customHeight="1" x14ac:dyDescent="0.25">
      <c r="B28" s="232"/>
      <c r="C28" s="137">
        <v>2024</v>
      </c>
      <c r="D28" s="130">
        <v>343779384.54000032</v>
      </c>
      <c r="E28" s="130">
        <v>259993059.33000025</v>
      </c>
      <c r="F28" s="130">
        <f>+D28-E28</f>
        <v>83786325.210000068</v>
      </c>
      <c r="G28" s="133">
        <f>+D28/E28</f>
        <v>1.3222636997538191</v>
      </c>
      <c r="H28" s="133">
        <f>+(D28-E28)/(D28+E28)</f>
        <v>0.13877136338477922</v>
      </c>
      <c r="I28" s="2"/>
      <c r="J28" s="155"/>
      <c r="K28" s="155"/>
      <c r="L28" s="2"/>
      <c r="M28" s="2"/>
    </row>
    <row r="29" spans="2:16" ht="20.100000000000001" customHeight="1" x14ac:dyDescent="0.25">
      <c r="B29" s="233"/>
      <c r="C29" s="138">
        <v>2025</v>
      </c>
      <c r="D29" s="134">
        <v>429194443.63999909</v>
      </c>
      <c r="E29" s="134">
        <v>250484545.90999958</v>
      </c>
      <c r="F29" s="96">
        <f>+D29-E29</f>
        <v>178709897.72999951</v>
      </c>
      <c r="G29" s="135">
        <f>+D29/E29</f>
        <v>1.7134567806598773</v>
      </c>
      <c r="H29" s="135">
        <f>+(D29-E29)/(D29+E29)</f>
        <v>0.26293279691979243</v>
      </c>
      <c r="I29" s="2"/>
      <c r="J29" s="165"/>
      <c r="K29" s="165"/>
      <c r="L29" s="2"/>
      <c r="M29" s="2"/>
    </row>
    <row r="30" spans="2:16" ht="20.100000000000001" customHeight="1" x14ac:dyDescent="0.25">
      <c r="B30" s="254" t="s">
        <v>162</v>
      </c>
      <c r="C30" s="139">
        <v>2016</v>
      </c>
      <c r="D30" s="130">
        <v>108310168.04999995</v>
      </c>
      <c r="E30" s="130">
        <v>469925706.98000085</v>
      </c>
      <c r="F30" s="131">
        <f t="shared" si="0"/>
        <v>-361615538.9300009</v>
      </c>
      <c r="G30" s="132">
        <f t="shared" si="1"/>
        <v>0.23048359866511714</v>
      </c>
      <c r="H30" s="132">
        <f t="shared" si="2"/>
        <v>-0.62537721117915601</v>
      </c>
      <c r="J30" s="155"/>
      <c r="K30" s="155"/>
      <c r="L30" s="2"/>
      <c r="M30" s="2"/>
    </row>
    <row r="31" spans="2:16" ht="20.100000000000001" customHeight="1" x14ac:dyDescent="0.25">
      <c r="B31" s="255"/>
      <c r="C31" s="139">
        <v>2017</v>
      </c>
      <c r="D31" s="130">
        <v>148319485.22000012</v>
      </c>
      <c r="E31" s="130">
        <v>542034721.74999857</v>
      </c>
      <c r="F31" s="130">
        <f>+D31-E31</f>
        <v>-393715236.52999842</v>
      </c>
      <c r="G31" s="133">
        <f t="shared" si="1"/>
        <v>0.27363465709565588</v>
      </c>
      <c r="H31" s="133">
        <f t="shared" si="2"/>
        <v>-0.57030902767730718</v>
      </c>
      <c r="J31" s="155"/>
      <c r="K31" s="155"/>
      <c r="L31" s="2"/>
      <c r="M31" s="2"/>
    </row>
    <row r="32" spans="2:16" ht="20.100000000000001" customHeight="1" x14ac:dyDescent="0.25">
      <c r="B32" s="255"/>
      <c r="C32" s="139">
        <v>2018</v>
      </c>
      <c r="D32" s="130">
        <v>188333642.36000013</v>
      </c>
      <c r="E32" s="130">
        <v>543868449.07999945</v>
      </c>
      <c r="F32" s="130">
        <f t="shared" si="0"/>
        <v>-355534806.71999931</v>
      </c>
      <c r="G32" s="133">
        <f t="shared" si="1"/>
        <v>0.34628528769885952</v>
      </c>
      <c r="H32" s="133">
        <f t="shared" si="2"/>
        <v>-0.48556923133172131</v>
      </c>
      <c r="J32" s="155"/>
      <c r="K32" s="155"/>
      <c r="L32" s="2"/>
      <c r="M32" s="2"/>
    </row>
    <row r="33" spans="2:19" ht="20.100000000000001" customHeight="1" x14ac:dyDescent="0.25">
      <c r="B33" s="255"/>
      <c r="C33" s="139">
        <v>2019</v>
      </c>
      <c r="D33" s="130">
        <v>144773219.89000008</v>
      </c>
      <c r="E33" s="130">
        <v>598201396.33000076</v>
      </c>
      <c r="F33" s="130">
        <f t="shared" si="0"/>
        <v>-453428176.44000065</v>
      </c>
      <c r="G33" s="133">
        <f t="shared" ref="G33:G37" si="3">+D33/E33</f>
        <v>0.24201417913463916</v>
      </c>
      <c r="H33" s="133">
        <f t="shared" si="2"/>
        <v>-0.61028757448927007</v>
      </c>
      <c r="J33" s="155"/>
      <c r="K33" s="155"/>
      <c r="L33" s="2"/>
      <c r="M33" s="2"/>
    </row>
    <row r="34" spans="2:19" ht="20.100000000000001" customHeight="1" x14ac:dyDescent="0.25">
      <c r="B34" s="255"/>
      <c r="C34" s="137">
        <v>2020</v>
      </c>
      <c r="D34" s="130">
        <v>115696678.35999992</v>
      </c>
      <c r="E34" s="130">
        <v>459153943.16000015</v>
      </c>
      <c r="F34" s="130">
        <f t="shared" ref="F34:F39" si="4">+D34-E34</f>
        <v>-343457264.80000019</v>
      </c>
      <c r="G34" s="133">
        <f t="shared" si="3"/>
        <v>0.2519779696625265</v>
      </c>
      <c r="H34" s="133">
        <f t="shared" si="2"/>
        <v>-0.59747219876329327</v>
      </c>
      <c r="J34" s="155"/>
      <c r="K34" s="155"/>
      <c r="L34" s="2"/>
      <c r="M34" s="2"/>
    </row>
    <row r="35" spans="2:19" ht="20.100000000000001" customHeight="1" x14ac:dyDescent="0.25">
      <c r="B35" s="255"/>
      <c r="C35" s="137">
        <v>2021</v>
      </c>
      <c r="D35" s="130">
        <v>135542036.92999992</v>
      </c>
      <c r="E35" s="130">
        <v>677370894.58999908</v>
      </c>
      <c r="F35" s="130">
        <f t="shared" si="4"/>
        <v>-541828857.65999913</v>
      </c>
      <c r="G35" s="133">
        <f t="shared" si="3"/>
        <v>0.20010017851747405</v>
      </c>
      <c r="H35" s="133">
        <f t="shared" si="2"/>
        <v>-0.66652754145130633</v>
      </c>
      <c r="J35" s="155"/>
      <c r="K35" s="155"/>
      <c r="L35" s="2"/>
      <c r="M35" s="2"/>
    </row>
    <row r="36" spans="2:19" ht="20.100000000000001" customHeight="1" x14ac:dyDescent="0.25">
      <c r="B36" s="255"/>
      <c r="C36" s="137">
        <v>2022</v>
      </c>
      <c r="D36" s="130">
        <v>111478920.15000011</v>
      </c>
      <c r="E36" s="130">
        <v>697289106.21000063</v>
      </c>
      <c r="F36" s="130">
        <f t="shared" si="4"/>
        <v>-585810186.06000054</v>
      </c>
      <c r="G36" s="133">
        <f t="shared" si="3"/>
        <v>0.15987474801653692</v>
      </c>
      <c r="H36" s="133">
        <f>+(D36-E36)/(D36+E36)</f>
        <v>-0.72432411639285466</v>
      </c>
      <c r="J36" s="155"/>
      <c r="K36" s="155"/>
      <c r="L36" s="2"/>
      <c r="M36" s="2"/>
    </row>
    <row r="37" spans="2:19" ht="20.100000000000001" customHeight="1" x14ac:dyDescent="0.25">
      <c r="B37" s="255"/>
      <c r="C37" s="137">
        <v>2023</v>
      </c>
      <c r="D37" s="130">
        <v>92128297.549999937</v>
      </c>
      <c r="E37" s="130">
        <v>674021733.44999766</v>
      </c>
      <c r="F37" s="130">
        <f t="shared" si="4"/>
        <v>-581893435.89999771</v>
      </c>
      <c r="G37" s="133">
        <f t="shared" si="3"/>
        <v>0.13668446131319664</v>
      </c>
      <c r="H37" s="133">
        <f>+(D37-E37)/(D37+E37)</f>
        <v>-0.7595032465645094</v>
      </c>
      <c r="J37" s="155"/>
      <c r="K37" s="155"/>
      <c r="L37" s="2"/>
      <c r="M37" s="2"/>
    </row>
    <row r="38" spans="2:19" ht="20.100000000000001" customHeight="1" x14ac:dyDescent="0.25">
      <c r="B38" s="255"/>
      <c r="C38" s="137">
        <v>2024</v>
      </c>
      <c r="D38" s="130">
        <v>103990786.58</v>
      </c>
      <c r="E38" s="130">
        <v>649103733.72999918</v>
      </c>
      <c r="F38" s="130">
        <f t="shared" si="4"/>
        <v>-545112947.14999914</v>
      </c>
      <c r="G38" s="133">
        <f>+D38/E38</f>
        <v>0.16020672995120369</v>
      </c>
      <c r="H38" s="133">
        <f>+(D38-E38)/(D38+E38)</f>
        <v>-0.7238307177240012</v>
      </c>
      <c r="J38" s="155"/>
      <c r="K38" s="155"/>
      <c r="L38" s="2"/>
      <c r="M38" s="2"/>
    </row>
    <row r="39" spans="2:19" ht="20.100000000000001" customHeight="1" x14ac:dyDescent="0.25">
      <c r="B39" s="256"/>
      <c r="C39" s="120">
        <v>2025</v>
      </c>
      <c r="D39" s="136">
        <v>113028468.32999994</v>
      </c>
      <c r="E39" s="136">
        <v>710442256.50999916</v>
      </c>
      <c r="F39" s="136">
        <f t="shared" si="4"/>
        <v>-597413788.17999923</v>
      </c>
      <c r="G39" s="175">
        <f>+D39/E39</f>
        <v>0.15909592552284946</v>
      </c>
      <c r="H39" s="175">
        <f>+(D39-E39)/(D39+E39)</f>
        <v>-0.72548272835816618</v>
      </c>
      <c r="J39" s="165"/>
      <c r="K39" s="165"/>
      <c r="L39" s="2"/>
      <c r="M39" s="2"/>
    </row>
    <row r="40" spans="2:19" ht="20.100000000000001" customHeight="1" x14ac:dyDescent="0.25">
      <c r="J40" s="155"/>
      <c r="K40" s="155"/>
    </row>
    <row r="41" spans="2:19" ht="20.100000000000001" customHeight="1" x14ac:dyDescent="0.25">
      <c r="B41" s="109" t="s">
        <v>226</v>
      </c>
      <c r="C41" s="2"/>
      <c r="E41" s="2"/>
      <c r="J41" s="155"/>
      <c r="K41" s="155"/>
    </row>
    <row r="42" spans="2:19" ht="3" customHeight="1" x14ac:dyDescent="0.25">
      <c r="B42" s="7"/>
      <c r="C42" s="8"/>
      <c r="D42" s="9"/>
      <c r="E42" s="8"/>
      <c r="F42" s="9"/>
      <c r="G42" s="9"/>
      <c r="H42" s="9"/>
      <c r="I42" s="9"/>
    </row>
    <row r="43" spans="2:19" ht="13.5" customHeight="1" x14ac:dyDescent="0.25">
      <c r="B43" s="88"/>
      <c r="C43" s="2"/>
      <c r="E43" s="2"/>
    </row>
    <row r="44" spans="2:19" ht="25.5" customHeight="1" x14ac:dyDescent="0.25">
      <c r="B44" s="210" t="s">
        <v>100</v>
      </c>
      <c r="C44" s="240" t="s">
        <v>35</v>
      </c>
      <c r="D44" s="237" t="s">
        <v>32</v>
      </c>
      <c r="E44" s="243"/>
      <c r="F44" s="237" t="s">
        <v>33</v>
      </c>
      <c r="G44" s="243"/>
      <c r="H44" s="237" t="s">
        <v>36</v>
      </c>
      <c r="I44" s="243"/>
    </row>
    <row r="45" spans="2:19" ht="25.5" customHeight="1" x14ac:dyDescent="0.25">
      <c r="B45" s="211"/>
      <c r="C45" s="259"/>
      <c r="D45" s="13" t="s">
        <v>102</v>
      </c>
      <c r="E45" s="13" t="s">
        <v>97</v>
      </c>
      <c r="F45" s="13" t="s">
        <v>102</v>
      </c>
      <c r="G45" s="13" t="s">
        <v>97</v>
      </c>
      <c r="H45" s="13" t="s">
        <v>102</v>
      </c>
      <c r="I45" s="13" t="s">
        <v>97</v>
      </c>
    </row>
    <row r="46" spans="2:19" ht="27" customHeight="1" x14ac:dyDescent="0.25">
      <c r="B46" s="260" t="s">
        <v>99</v>
      </c>
      <c r="C46" s="94">
        <v>2016</v>
      </c>
      <c r="D46" s="95">
        <v>78902695.500000045</v>
      </c>
      <c r="E46" s="95">
        <v>97031635.589999899</v>
      </c>
      <c r="F46" s="95">
        <v>88020446.299999893</v>
      </c>
      <c r="G46" s="95">
        <v>91293981.210000247</v>
      </c>
      <c r="H46" s="95">
        <f>+D46-F46</f>
        <v>-9117750.799999848</v>
      </c>
      <c r="I46" s="95">
        <f>+E46-G46</f>
        <v>5737654.3799996525</v>
      </c>
      <c r="J46" s="167"/>
      <c r="K46" s="156"/>
      <c r="L46" s="155"/>
      <c r="M46" s="155"/>
      <c r="N46" s="155"/>
      <c r="O46" s="155"/>
      <c r="P46" s="2"/>
      <c r="Q46" s="2"/>
      <c r="R46" s="2"/>
      <c r="S46" s="2"/>
    </row>
    <row r="47" spans="2:19" ht="27" customHeight="1" x14ac:dyDescent="0.25">
      <c r="B47" s="261"/>
      <c r="C47" s="94">
        <v>2017</v>
      </c>
      <c r="D47" s="95">
        <v>82505715.069999889</v>
      </c>
      <c r="E47" s="95">
        <v>112720284.4600002</v>
      </c>
      <c r="F47" s="95">
        <v>111885304.11999983</v>
      </c>
      <c r="G47" s="95">
        <v>72240020.020000041</v>
      </c>
      <c r="H47" s="95">
        <f t="shared" ref="H47:H61" si="5">+D47-F47</f>
        <v>-29379589.049999937</v>
      </c>
      <c r="I47" s="95">
        <f t="shared" ref="I47:I62" si="6">+E47-G47</f>
        <v>40480264.440000162</v>
      </c>
      <c r="J47" s="167"/>
      <c r="K47" s="156"/>
      <c r="L47" s="155"/>
      <c r="M47" s="155"/>
      <c r="N47" s="155"/>
      <c r="O47" s="155"/>
      <c r="P47" s="2"/>
      <c r="Q47" s="2"/>
      <c r="R47" s="2"/>
      <c r="S47" s="2"/>
    </row>
    <row r="48" spans="2:19" ht="27" customHeight="1" x14ac:dyDescent="0.25">
      <c r="B48" s="261"/>
      <c r="C48" s="94">
        <v>2018</v>
      </c>
      <c r="D48" s="95">
        <v>74096987.639999926</v>
      </c>
      <c r="E48" s="95">
        <v>124459465.02000025</v>
      </c>
      <c r="F48" s="95">
        <v>99587236.990000159</v>
      </c>
      <c r="G48" s="95">
        <v>86334699.049999878</v>
      </c>
      <c r="H48" s="95">
        <f t="shared" si="5"/>
        <v>-25490249.350000232</v>
      </c>
      <c r="I48" s="95">
        <f t="shared" si="6"/>
        <v>38124765.970000371</v>
      </c>
      <c r="J48" s="167"/>
      <c r="K48" s="156"/>
      <c r="L48" s="155"/>
      <c r="M48" s="155"/>
      <c r="N48" s="155"/>
      <c r="O48" s="155"/>
      <c r="P48" s="2"/>
      <c r="Q48" s="2"/>
      <c r="R48" s="2"/>
      <c r="S48" s="2"/>
    </row>
    <row r="49" spans="2:19" ht="27" customHeight="1" x14ac:dyDescent="0.25">
      <c r="B49" s="261"/>
      <c r="C49" s="94">
        <v>2019</v>
      </c>
      <c r="D49" s="95">
        <v>77794940.129999787</v>
      </c>
      <c r="E49" s="95">
        <v>117274230.33999988</v>
      </c>
      <c r="F49" s="95">
        <v>105249993.9000001</v>
      </c>
      <c r="G49" s="95">
        <v>81755750.470000103</v>
      </c>
      <c r="H49" s="95">
        <f t="shared" si="5"/>
        <v>-27455053.770000309</v>
      </c>
      <c r="I49" s="95">
        <f t="shared" si="6"/>
        <v>35518479.869999781</v>
      </c>
      <c r="J49" s="167"/>
      <c r="K49" s="156"/>
      <c r="L49" s="155"/>
      <c r="M49" s="155"/>
      <c r="N49" s="155"/>
      <c r="O49" s="155"/>
      <c r="P49" s="2"/>
      <c r="Q49" s="2"/>
      <c r="R49" s="2"/>
      <c r="S49" s="2"/>
    </row>
    <row r="50" spans="2:19" ht="27" customHeight="1" x14ac:dyDescent="0.25">
      <c r="B50" s="261"/>
      <c r="C50" s="94">
        <v>2020</v>
      </c>
      <c r="D50" s="95">
        <v>67194874.020000011</v>
      </c>
      <c r="E50" s="95">
        <v>97212783.410000101</v>
      </c>
      <c r="F50" s="95">
        <v>110917448.5700002</v>
      </c>
      <c r="G50" s="95">
        <v>70661540.920000046</v>
      </c>
      <c r="H50" s="95">
        <f t="shared" si="5"/>
        <v>-43722574.550000191</v>
      </c>
      <c r="I50" s="95">
        <f t="shared" si="6"/>
        <v>26551242.490000054</v>
      </c>
      <c r="J50" s="167"/>
      <c r="K50" s="156"/>
      <c r="L50" s="155"/>
      <c r="M50" s="155"/>
      <c r="N50" s="155"/>
      <c r="O50" s="155"/>
      <c r="P50" s="2"/>
      <c r="Q50" s="2"/>
      <c r="R50" s="2"/>
      <c r="S50" s="2"/>
    </row>
    <row r="51" spans="2:19" ht="27" customHeight="1" x14ac:dyDescent="0.25">
      <c r="B51" s="261"/>
      <c r="C51" s="94">
        <v>2021</v>
      </c>
      <c r="D51" s="95">
        <v>86785756.779999971</v>
      </c>
      <c r="E51" s="95">
        <v>170500830.26999968</v>
      </c>
      <c r="F51" s="95">
        <v>130657858.44999993</v>
      </c>
      <c r="G51" s="95">
        <v>88045276.599999845</v>
      </c>
      <c r="H51" s="95">
        <f>+D51-F51</f>
        <v>-43872101.669999957</v>
      </c>
      <c r="I51" s="95">
        <f t="shared" si="6"/>
        <v>82455553.669999838</v>
      </c>
      <c r="J51" s="167"/>
      <c r="K51" s="156"/>
      <c r="L51" s="154"/>
      <c r="M51" s="154"/>
      <c r="N51" s="154"/>
      <c r="O51" s="154"/>
      <c r="P51" s="2"/>
      <c r="Q51" s="2"/>
      <c r="R51" s="2"/>
      <c r="S51" s="2"/>
    </row>
    <row r="52" spans="2:19" ht="27" customHeight="1" x14ac:dyDescent="0.25">
      <c r="B52" s="261"/>
      <c r="C52" s="94">
        <v>2022</v>
      </c>
      <c r="D52" s="95">
        <v>105530686.78000024</v>
      </c>
      <c r="E52" s="95">
        <v>206765332.45000032</v>
      </c>
      <c r="F52" s="95">
        <v>155166956.92000014</v>
      </c>
      <c r="G52" s="95">
        <v>90688721.390000001</v>
      </c>
      <c r="H52" s="95">
        <f>+D52-F52</f>
        <v>-49636270.139999896</v>
      </c>
      <c r="I52" s="95">
        <f t="shared" si="6"/>
        <v>116076611.06000032</v>
      </c>
      <c r="J52" s="167"/>
      <c r="K52" s="156"/>
      <c r="L52" s="154"/>
      <c r="M52" s="154"/>
      <c r="N52" s="154"/>
      <c r="O52" s="154"/>
      <c r="P52" s="2"/>
      <c r="Q52" s="2"/>
      <c r="R52" s="2"/>
      <c r="S52" s="2"/>
    </row>
    <row r="53" spans="2:19" ht="27" customHeight="1" x14ac:dyDescent="0.25">
      <c r="B53" s="261"/>
      <c r="C53" s="94">
        <v>2023</v>
      </c>
      <c r="D53" s="95">
        <v>105268547.76000012</v>
      </c>
      <c r="E53" s="95">
        <v>211830322.89000037</v>
      </c>
      <c r="F53" s="95">
        <v>158487459.16000012</v>
      </c>
      <c r="G53" s="95">
        <v>104066611.62999991</v>
      </c>
      <c r="H53" s="95">
        <f>+D53-F53</f>
        <v>-53218911.399999991</v>
      </c>
      <c r="I53" s="95">
        <f t="shared" si="6"/>
        <v>107763711.26000047</v>
      </c>
      <c r="J53" s="167"/>
      <c r="K53" s="156"/>
      <c r="L53" s="154"/>
      <c r="M53" s="154"/>
      <c r="N53" s="154"/>
      <c r="O53" s="154"/>
      <c r="P53" s="2"/>
      <c r="Q53" s="2"/>
      <c r="R53" s="2"/>
      <c r="S53" s="2"/>
    </row>
    <row r="54" spans="2:19" ht="27" customHeight="1" x14ac:dyDescent="0.25">
      <c r="B54" s="261"/>
      <c r="C54" s="94">
        <v>2024</v>
      </c>
      <c r="D54" s="95">
        <v>116136188.77999999</v>
      </c>
      <c r="E54" s="95">
        <v>227643195.75999975</v>
      </c>
      <c r="F54" s="95">
        <v>156121275.7800003</v>
      </c>
      <c r="G54" s="95">
        <v>103871783.54999985</v>
      </c>
      <c r="H54" s="95">
        <f>+D54-F54</f>
        <v>-39985087.000000313</v>
      </c>
      <c r="I54" s="95">
        <f>+E54-G54</f>
        <v>123771412.2099999</v>
      </c>
      <c r="J54" s="167"/>
      <c r="K54" s="156"/>
      <c r="L54" s="154"/>
      <c r="M54" s="154"/>
      <c r="N54" s="154"/>
      <c r="O54" s="154"/>
      <c r="P54" s="2"/>
      <c r="Q54" s="2"/>
      <c r="R54" s="2"/>
      <c r="S54" s="2"/>
    </row>
    <row r="55" spans="2:19" ht="27" customHeight="1" x14ac:dyDescent="0.25">
      <c r="B55" s="262"/>
      <c r="C55" s="105">
        <v>2025</v>
      </c>
      <c r="D55" s="96">
        <v>125995097.50000046</v>
      </c>
      <c r="E55" s="96">
        <v>303199346.14000076</v>
      </c>
      <c r="F55" s="96">
        <v>145536274.0699999</v>
      </c>
      <c r="G55" s="96">
        <v>104948271.84000018</v>
      </c>
      <c r="H55" s="96">
        <f>+D55-F55</f>
        <v>-19541176.569999442</v>
      </c>
      <c r="I55" s="96">
        <f>+E55-G55</f>
        <v>198251074.30000058</v>
      </c>
      <c r="J55" s="167"/>
      <c r="K55" s="156"/>
      <c r="L55" s="154"/>
      <c r="M55" s="154"/>
      <c r="N55" s="154"/>
      <c r="O55" s="154"/>
      <c r="P55" s="2"/>
      <c r="Q55" s="2"/>
      <c r="R55" s="2"/>
      <c r="S55" s="2"/>
    </row>
    <row r="56" spans="2:19" ht="27" customHeight="1" x14ac:dyDescent="0.25">
      <c r="B56" s="254" t="s">
        <v>162</v>
      </c>
      <c r="C56" s="94">
        <v>2016</v>
      </c>
      <c r="D56" s="95">
        <v>11377821.239999998</v>
      </c>
      <c r="E56" s="95">
        <v>96932346.809999958</v>
      </c>
      <c r="F56" s="95">
        <v>63292855.690000065</v>
      </c>
      <c r="G56" s="95">
        <v>406632851.29000074</v>
      </c>
      <c r="H56" s="95">
        <f t="shared" si="5"/>
        <v>-51915034.450000063</v>
      </c>
      <c r="I56" s="95">
        <f t="shared" si="6"/>
        <v>-309700504.48000079</v>
      </c>
      <c r="J56" s="167"/>
      <c r="K56" s="156"/>
      <c r="L56" s="155"/>
      <c r="M56" s="155"/>
      <c r="N56" s="155"/>
      <c r="O56" s="155"/>
      <c r="P56" s="2"/>
      <c r="Q56" s="2"/>
      <c r="R56" s="2"/>
      <c r="S56" s="2"/>
    </row>
    <row r="57" spans="2:19" ht="27" customHeight="1" x14ac:dyDescent="0.25">
      <c r="B57" s="255"/>
      <c r="C57" s="94">
        <v>2017</v>
      </c>
      <c r="D57" s="95">
        <v>16585342.999999998</v>
      </c>
      <c r="E57" s="95">
        <v>131734142.22000009</v>
      </c>
      <c r="F57" s="95">
        <v>125006709.87999974</v>
      </c>
      <c r="G57" s="95">
        <v>417028011.87000018</v>
      </c>
      <c r="H57" s="95">
        <f>+D57-F57</f>
        <v>-108421366.87999974</v>
      </c>
      <c r="I57" s="95">
        <f t="shared" si="6"/>
        <v>-285293869.6500001</v>
      </c>
      <c r="J57" s="167"/>
      <c r="K57" s="156"/>
      <c r="L57" s="155"/>
      <c r="M57" s="155"/>
      <c r="N57" s="155"/>
      <c r="O57" s="155"/>
      <c r="P57" s="2"/>
      <c r="Q57" s="2"/>
      <c r="R57" s="2"/>
      <c r="S57" s="2"/>
    </row>
    <row r="58" spans="2:19" ht="27" customHeight="1" x14ac:dyDescent="0.25">
      <c r="B58" s="255"/>
      <c r="C58" s="94">
        <v>2018</v>
      </c>
      <c r="D58" s="95">
        <v>40754001.129999995</v>
      </c>
      <c r="E58" s="95">
        <v>147579641.23000014</v>
      </c>
      <c r="F58" s="95">
        <v>120968580.23000014</v>
      </c>
      <c r="G58" s="95">
        <v>422899868.85000002</v>
      </c>
      <c r="H58" s="95">
        <f t="shared" si="5"/>
        <v>-80214579.100000143</v>
      </c>
      <c r="I58" s="95">
        <f t="shared" si="6"/>
        <v>-275320227.61999989</v>
      </c>
      <c r="J58" s="167"/>
      <c r="K58" s="156"/>
      <c r="L58" s="155"/>
      <c r="M58" s="155"/>
      <c r="N58" s="155"/>
      <c r="O58" s="155"/>
      <c r="P58" s="2"/>
      <c r="Q58" s="2"/>
      <c r="R58" s="2"/>
      <c r="S58" s="2"/>
    </row>
    <row r="59" spans="2:19" ht="27" customHeight="1" x14ac:dyDescent="0.25">
      <c r="B59" s="255"/>
      <c r="C59" s="94">
        <v>2019</v>
      </c>
      <c r="D59" s="95">
        <v>17546593.66</v>
      </c>
      <c r="E59" s="95">
        <v>127226626.23000009</v>
      </c>
      <c r="F59" s="95">
        <v>138932270.33999997</v>
      </c>
      <c r="G59" s="95">
        <v>459269125.99000072</v>
      </c>
      <c r="H59" s="95">
        <f>+D59-F59</f>
        <v>-121385676.67999998</v>
      </c>
      <c r="I59" s="95">
        <f t="shared" si="6"/>
        <v>-332042499.76000065</v>
      </c>
      <c r="J59" s="167"/>
      <c r="K59" s="156"/>
      <c r="L59" s="155"/>
      <c r="M59" s="155"/>
      <c r="N59" s="155"/>
      <c r="O59" s="155"/>
      <c r="P59" s="2"/>
      <c r="Q59" s="2"/>
      <c r="R59" s="2"/>
      <c r="S59" s="2"/>
    </row>
    <row r="60" spans="2:19" ht="27" customHeight="1" x14ac:dyDescent="0.25">
      <c r="B60" s="255"/>
      <c r="C60" s="94">
        <v>2020</v>
      </c>
      <c r="D60" s="95">
        <v>21207027.060000006</v>
      </c>
      <c r="E60" s="95">
        <v>94489651.299999863</v>
      </c>
      <c r="F60" s="95">
        <v>125516049.67000015</v>
      </c>
      <c r="G60" s="95">
        <v>333637893.48999971</v>
      </c>
      <c r="H60" s="95">
        <f>+D60-F60</f>
        <v>-104309022.61000015</v>
      </c>
      <c r="I60" s="95">
        <f t="shared" si="6"/>
        <v>-239148242.18999985</v>
      </c>
      <c r="J60" s="167"/>
      <c r="K60" s="156"/>
      <c r="L60" s="155"/>
      <c r="M60" s="155"/>
      <c r="N60" s="155"/>
      <c r="O60" s="155"/>
      <c r="P60" s="2"/>
      <c r="Q60" s="2"/>
      <c r="R60" s="2"/>
      <c r="S60" s="2"/>
    </row>
    <row r="61" spans="2:19" ht="27" customHeight="1" x14ac:dyDescent="0.25">
      <c r="B61" s="255"/>
      <c r="C61" s="94">
        <v>2021</v>
      </c>
      <c r="D61" s="95">
        <v>7645693.8899999941</v>
      </c>
      <c r="E61" s="95">
        <v>127896343.03999999</v>
      </c>
      <c r="F61" s="95">
        <v>105847704.59000021</v>
      </c>
      <c r="G61" s="95">
        <v>571523190</v>
      </c>
      <c r="H61" s="95">
        <f t="shared" si="5"/>
        <v>-98202010.700000212</v>
      </c>
      <c r="I61" s="95">
        <f t="shared" si="6"/>
        <v>-443626846.96000004</v>
      </c>
      <c r="J61" s="167"/>
      <c r="K61" s="156"/>
      <c r="P61" s="2"/>
      <c r="Q61" s="2"/>
      <c r="R61" s="2"/>
      <c r="S61" s="2"/>
    </row>
    <row r="62" spans="2:19" ht="27" customHeight="1" x14ac:dyDescent="0.25">
      <c r="B62" s="255"/>
      <c r="C62" s="94">
        <v>2022</v>
      </c>
      <c r="D62" s="95">
        <v>10570711.519999998</v>
      </c>
      <c r="E62" s="95">
        <v>100908208.62999983</v>
      </c>
      <c r="F62" s="95">
        <v>93939046.150000095</v>
      </c>
      <c r="G62" s="95">
        <v>603350060.06000006</v>
      </c>
      <c r="H62" s="95">
        <f>+D62-F62</f>
        <v>-83368334.6300001</v>
      </c>
      <c r="I62" s="95">
        <f t="shared" si="6"/>
        <v>-502441851.43000025</v>
      </c>
      <c r="J62" s="167"/>
      <c r="K62" s="156"/>
      <c r="P62" s="2"/>
      <c r="Q62" s="2"/>
      <c r="R62" s="2"/>
      <c r="S62" s="2"/>
    </row>
    <row r="63" spans="2:19" ht="27" customHeight="1" x14ac:dyDescent="0.25">
      <c r="B63" s="255"/>
      <c r="C63" s="94">
        <v>2023</v>
      </c>
      <c r="D63" s="95">
        <v>5275878.9500000011</v>
      </c>
      <c r="E63" s="95">
        <v>86852418.59999989</v>
      </c>
      <c r="F63" s="95">
        <v>97427506.199999765</v>
      </c>
      <c r="G63" s="95">
        <v>576594227.2499994</v>
      </c>
      <c r="H63" s="95">
        <f>+D63-F63</f>
        <v>-92151627.249999762</v>
      </c>
      <c r="I63" s="95">
        <f>+E63-G63</f>
        <v>-489741808.6499995</v>
      </c>
      <c r="J63" s="167"/>
      <c r="K63" s="156"/>
      <c r="P63" s="2"/>
      <c r="Q63" s="2"/>
      <c r="R63" s="2"/>
      <c r="S63" s="2"/>
    </row>
    <row r="64" spans="2:19" ht="27" customHeight="1" x14ac:dyDescent="0.25">
      <c r="B64" s="255"/>
      <c r="C64" s="94">
        <v>2024</v>
      </c>
      <c r="D64" s="95">
        <v>5603601.0100000007</v>
      </c>
      <c r="E64" s="95">
        <v>98387185.56999968</v>
      </c>
      <c r="F64" s="95">
        <v>98601098.11999993</v>
      </c>
      <c r="G64" s="95">
        <v>550502635.61000001</v>
      </c>
      <c r="H64" s="95">
        <v>-92997497.109999925</v>
      </c>
      <c r="I64" s="95">
        <v>-452115450.03999996</v>
      </c>
      <c r="J64" s="167"/>
      <c r="K64" s="156"/>
      <c r="P64" s="2"/>
      <c r="Q64" s="2"/>
      <c r="R64" s="2"/>
      <c r="S64" s="2"/>
    </row>
    <row r="65" spans="2:19" ht="21.75" customHeight="1" x14ac:dyDescent="0.25">
      <c r="B65" s="256"/>
      <c r="C65" s="120">
        <v>2025</v>
      </c>
      <c r="D65" s="136">
        <v>6500720.5699999966</v>
      </c>
      <c r="E65" s="136">
        <v>106527747.75999986</v>
      </c>
      <c r="F65" s="136">
        <v>87264846.549999982</v>
      </c>
      <c r="G65" s="136">
        <v>623177409.95999932</v>
      </c>
      <c r="H65" s="136">
        <f>+D65-F65</f>
        <v>-80764125.979999989</v>
      </c>
      <c r="I65" s="136">
        <f>+E65-G65</f>
        <v>-516649662.19999945</v>
      </c>
      <c r="J65" s="167"/>
      <c r="K65" s="156"/>
      <c r="P65" s="2"/>
      <c r="Q65" s="2"/>
      <c r="R65" s="2"/>
      <c r="S65" s="2"/>
    </row>
    <row r="66" spans="2:19" ht="20.100000000000001" customHeight="1" x14ac:dyDescent="0.25">
      <c r="C66" s="51"/>
      <c r="D66" s="51"/>
      <c r="E66" s="52"/>
      <c r="F66" s="51"/>
      <c r="G66" s="92"/>
      <c r="H66" s="92"/>
      <c r="O66" s="2"/>
    </row>
    <row r="67" spans="2:19" ht="20.100000000000001" customHeight="1" x14ac:dyDescent="0.25">
      <c r="B67" s="109" t="s">
        <v>227</v>
      </c>
      <c r="C67" s="2"/>
      <c r="E67" s="2"/>
    </row>
    <row r="68" spans="2:19" ht="3.75" customHeight="1" x14ac:dyDescent="0.25">
      <c r="B68" s="7"/>
      <c r="C68" s="8"/>
      <c r="D68" s="9"/>
      <c r="E68" s="8"/>
      <c r="F68" s="9"/>
      <c r="G68" s="9"/>
      <c r="H68" s="9"/>
      <c r="I68" s="9"/>
    </row>
    <row r="69" spans="2:19" ht="20.100000000000001" customHeight="1" x14ac:dyDescent="0.25">
      <c r="C69" s="51"/>
      <c r="D69" s="51"/>
      <c r="E69" s="52"/>
      <c r="F69" s="51"/>
      <c r="G69" s="92"/>
      <c r="H69" s="92"/>
    </row>
    <row r="70" spans="2:19" ht="20.100000000000001" customHeight="1" x14ac:dyDescent="0.25">
      <c r="B70" s="210" t="s">
        <v>41</v>
      </c>
      <c r="C70" s="210" t="s">
        <v>101</v>
      </c>
      <c r="D70" s="237" t="s">
        <v>32</v>
      </c>
      <c r="E70" s="243"/>
      <c r="F70" s="237" t="s">
        <v>33</v>
      </c>
      <c r="G70" s="243"/>
      <c r="H70" s="237" t="s">
        <v>36</v>
      </c>
      <c r="I70" s="243"/>
    </row>
    <row r="71" spans="2:19" ht="20.100000000000001" customHeight="1" x14ac:dyDescent="0.25">
      <c r="B71" s="211"/>
      <c r="C71" s="263"/>
      <c r="D71" s="13" t="s">
        <v>102</v>
      </c>
      <c r="E71" s="13" t="s">
        <v>97</v>
      </c>
      <c r="F71" s="13" t="s">
        <v>102</v>
      </c>
      <c r="G71" s="13" t="s">
        <v>97</v>
      </c>
      <c r="H71" s="13" t="s">
        <v>68</v>
      </c>
      <c r="I71" s="13" t="s">
        <v>69</v>
      </c>
    </row>
    <row r="72" spans="2:19" ht="20.100000000000001" customHeight="1" x14ac:dyDescent="0.25">
      <c r="B72" s="246" t="s">
        <v>16</v>
      </c>
      <c r="C72" s="97" t="s">
        <v>99</v>
      </c>
      <c r="D72" s="17">
        <v>10187037.650000002</v>
      </c>
      <c r="E72" s="17">
        <v>3358192.8499999982</v>
      </c>
      <c r="F72" s="17">
        <v>6806742.8699999992</v>
      </c>
      <c r="G72" s="17">
        <v>1567434.03</v>
      </c>
      <c r="H72" s="193">
        <f>+D72-F72</f>
        <v>3380294.7800000031</v>
      </c>
      <c r="I72" s="193">
        <f t="shared" ref="H72:I75" si="7">+E72-G72</f>
        <v>1790758.8199999982</v>
      </c>
      <c r="J72" s="2"/>
    </row>
    <row r="73" spans="2:19" ht="20.100000000000001" customHeight="1" x14ac:dyDescent="0.25">
      <c r="B73" s="247"/>
      <c r="C73" s="98" t="s">
        <v>103</v>
      </c>
      <c r="D73" s="99">
        <v>607117.48999999987</v>
      </c>
      <c r="E73" s="99">
        <v>10154520.019999994</v>
      </c>
      <c r="F73" s="99">
        <v>264185.06999999995</v>
      </c>
      <c r="G73" s="99">
        <v>4045366.5799999991</v>
      </c>
      <c r="H73" s="194">
        <f t="shared" si="7"/>
        <v>342932.41999999993</v>
      </c>
      <c r="I73" s="194">
        <f t="shared" si="7"/>
        <v>6109153.4399999948</v>
      </c>
      <c r="J73" s="2"/>
    </row>
    <row r="74" spans="2:19" ht="20.100000000000001" customHeight="1" x14ac:dyDescent="0.25">
      <c r="B74" s="249" t="s">
        <v>17</v>
      </c>
      <c r="C74" s="97" t="s">
        <v>99</v>
      </c>
      <c r="D74" s="17">
        <v>95262633.309999913</v>
      </c>
      <c r="E74" s="17">
        <v>141496224.98999983</v>
      </c>
      <c r="F74" s="17">
        <v>48204770.229999989</v>
      </c>
      <c r="G74" s="17">
        <v>24758856.659999996</v>
      </c>
      <c r="H74" s="193">
        <f t="shared" si="7"/>
        <v>47057863.079999924</v>
      </c>
      <c r="I74" s="193">
        <f t="shared" si="7"/>
        <v>116737368.32999983</v>
      </c>
    </row>
    <row r="75" spans="2:19" ht="20.100000000000001" customHeight="1" x14ac:dyDescent="0.25">
      <c r="B75" s="250"/>
      <c r="C75" s="98" t="s">
        <v>103</v>
      </c>
      <c r="D75" s="99">
        <v>5121292.5899999961</v>
      </c>
      <c r="E75" s="99">
        <v>60304450.530000061</v>
      </c>
      <c r="F75" s="99">
        <v>64552896.299999997</v>
      </c>
      <c r="G75" s="99">
        <v>229759622.91999987</v>
      </c>
      <c r="H75" s="194">
        <f t="shared" si="7"/>
        <v>-59431603.710000001</v>
      </c>
      <c r="I75" s="194">
        <f t="shared" si="7"/>
        <v>-169455172.38999981</v>
      </c>
    </row>
    <row r="76" spans="2:19" ht="20.100000000000001" customHeight="1" x14ac:dyDescent="0.25">
      <c r="B76" s="247" t="s">
        <v>18</v>
      </c>
      <c r="C76" s="97" t="s">
        <v>99</v>
      </c>
      <c r="D76" s="17"/>
      <c r="E76" s="17">
        <v>35001.94</v>
      </c>
      <c r="F76" s="17">
        <v>28535.81</v>
      </c>
      <c r="G76" s="17">
        <v>616155.12999999989</v>
      </c>
      <c r="H76" s="193">
        <f>+D76-F76</f>
        <v>-28535.81</v>
      </c>
      <c r="I76" s="193">
        <f>+E76-G76</f>
        <v>-581153.18999999994</v>
      </c>
    </row>
    <row r="77" spans="2:19" ht="20.100000000000001" customHeight="1" x14ac:dyDescent="0.25">
      <c r="B77" s="247"/>
      <c r="C77" s="98" t="s">
        <v>103</v>
      </c>
      <c r="D77" s="99"/>
      <c r="E77" s="99">
        <v>34080.680000000008</v>
      </c>
      <c r="F77" s="99">
        <v>974620.73000000045</v>
      </c>
      <c r="G77" s="99">
        <v>3280250.66</v>
      </c>
      <c r="H77" s="194">
        <f>+D77-F77</f>
        <v>-974620.73000000045</v>
      </c>
      <c r="I77" s="194">
        <f t="shared" ref="I77:I80" si="8">+E77-G77</f>
        <v>-3246169.98</v>
      </c>
    </row>
    <row r="78" spans="2:19" ht="20.100000000000001" customHeight="1" x14ac:dyDescent="0.25">
      <c r="B78" s="257" t="s">
        <v>19</v>
      </c>
      <c r="C78" s="97" t="s">
        <v>99</v>
      </c>
      <c r="D78" s="17">
        <v>657551.82999999996</v>
      </c>
      <c r="E78" s="17">
        <v>56089541.019999988</v>
      </c>
      <c r="F78" s="17">
        <v>3924843.009999997</v>
      </c>
      <c r="G78" s="17">
        <v>8397146.2300000042</v>
      </c>
      <c r="H78" s="193">
        <f>+D78-F78</f>
        <v>-3267291.1799999969</v>
      </c>
      <c r="I78" s="193">
        <f t="shared" si="8"/>
        <v>47692394.789999984</v>
      </c>
    </row>
    <row r="79" spans="2:19" ht="20.100000000000001" customHeight="1" x14ac:dyDescent="0.25">
      <c r="B79" s="258"/>
      <c r="C79" s="98" t="s">
        <v>103</v>
      </c>
      <c r="D79" s="99">
        <v>180.1</v>
      </c>
      <c r="E79" s="99">
        <v>1132316.93</v>
      </c>
      <c r="F79" s="99">
        <v>10746</v>
      </c>
      <c r="G79" s="99">
        <v>32930019.219999999</v>
      </c>
      <c r="H79" s="194">
        <f t="shared" ref="H79:H85" si="9">+D79-F79</f>
        <v>-10565.9</v>
      </c>
      <c r="I79" s="194">
        <f>+E79-G79</f>
        <v>-31797702.289999999</v>
      </c>
    </row>
    <row r="80" spans="2:19" ht="20.100000000000001" customHeight="1" x14ac:dyDescent="0.25">
      <c r="B80" s="246" t="s">
        <v>20</v>
      </c>
      <c r="C80" s="97" t="s">
        <v>99</v>
      </c>
      <c r="D80" s="17">
        <v>10931902.700000003</v>
      </c>
      <c r="E80" s="17">
        <v>53520350.159999967</v>
      </c>
      <c r="F80" s="17">
        <v>24144546.559999991</v>
      </c>
      <c r="G80" s="17">
        <v>29578622.489999987</v>
      </c>
      <c r="H80" s="193">
        <f>+D80-F80</f>
        <v>-13212643.859999988</v>
      </c>
      <c r="I80" s="193">
        <f t="shared" si="8"/>
        <v>23941727.669999979</v>
      </c>
    </row>
    <row r="81" spans="2:9" ht="20.100000000000001" customHeight="1" x14ac:dyDescent="0.25">
      <c r="B81" s="247"/>
      <c r="C81" s="98" t="s">
        <v>103</v>
      </c>
      <c r="D81" s="99">
        <v>20757.099999999999</v>
      </c>
      <c r="E81" s="99">
        <v>14147736.100000009</v>
      </c>
      <c r="F81" s="99">
        <v>515538.42</v>
      </c>
      <c r="G81" s="99">
        <v>116956430.28000002</v>
      </c>
      <c r="H81" s="194">
        <f>+D81-F81</f>
        <v>-494781.32</v>
      </c>
      <c r="I81" s="194">
        <f t="shared" ref="I81:I87" si="10">+E81-G81</f>
        <v>-102808694.18000001</v>
      </c>
    </row>
    <row r="82" spans="2:9" ht="20.100000000000001" customHeight="1" x14ac:dyDescent="0.25">
      <c r="B82" s="257" t="s">
        <v>21</v>
      </c>
      <c r="C82" s="97" t="s">
        <v>99</v>
      </c>
      <c r="D82" s="17"/>
      <c r="E82" s="17">
        <v>675701.64</v>
      </c>
      <c r="F82" s="17">
        <v>1702061.1300000001</v>
      </c>
      <c r="G82" s="17">
        <v>4299288.4700000016</v>
      </c>
      <c r="H82" s="193">
        <f>+D82-F82</f>
        <v>-1702061.1300000001</v>
      </c>
      <c r="I82" s="193">
        <f t="shared" si="10"/>
        <v>-3623586.8300000015</v>
      </c>
    </row>
    <row r="83" spans="2:9" ht="20.100000000000001" customHeight="1" x14ac:dyDescent="0.25">
      <c r="B83" s="258"/>
      <c r="C83" s="98" t="s">
        <v>103</v>
      </c>
      <c r="D83" s="99">
        <v>8506.5299999999988</v>
      </c>
      <c r="E83" s="99">
        <v>69869.89</v>
      </c>
      <c r="F83" s="99"/>
      <c r="G83" s="99">
        <v>27565328.81000001</v>
      </c>
      <c r="H83" s="194">
        <f>+D83-F83</f>
        <v>8506.5299999999988</v>
      </c>
      <c r="I83" s="194">
        <f t="shared" si="10"/>
        <v>-27495458.920000009</v>
      </c>
    </row>
    <row r="84" spans="2:9" ht="20.100000000000001" customHeight="1" x14ac:dyDescent="0.25">
      <c r="B84" s="246" t="s">
        <v>22</v>
      </c>
      <c r="C84" s="97" t="s">
        <v>99</v>
      </c>
      <c r="D84" s="17">
        <v>3808958.3000000007</v>
      </c>
      <c r="E84" s="17">
        <v>12568794.009999998</v>
      </c>
      <c r="F84" s="17">
        <v>54459592.61999999</v>
      </c>
      <c r="G84" s="17">
        <v>17164343.509999987</v>
      </c>
      <c r="H84" s="193">
        <f>+D84-F84</f>
        <v>-50650634.319999993</v>
      </c>
      <c r="I84" s="193">
        <f t="shared" si="10"/>
        <v>-4595549.4999999888</v>
      </c>
    </row>
    <row r="85" spans="2:9" ht="20.100000000000001" customHeight="1" x14ac:dyDescent="0.25">
      <c r="B85" s="247"/>
      <c r="C85" s="98" t="s">
        <v>103</v>
      </c>
      <c r="D85" s="99">
        <v>152619.1100000001</v>
      </c>
      <c r="E85" s="99">
        <v>14465377.609999996</v>
      </c>
      <c r="F85" s="99">
        <v>10319101.72000001</v>
      </c>
      <c r="G85" s="99">
        <v>112417686.48000002</v>
      </c>
      <c r="H85" s="194">
        <f t="shared" si="9"/>
        <v>-10166482.610000011</v>
      </c>
      <c r="I85" s="194">
        <f t="shared" si="10"/>
        <v>-97952308.87000002</v>
      </c>
    </row>
    <row r="86" spans="2:9" ht="20.100000000000001" customHeight="1" x14ac:dyDescent="0.25">
      <c r="B86" s="249" t="s">
        <v>23</v>
      </c>
      <c r="C86" s="97" t="s">
        <v>99</v>
      </c>
      <c r="D86" s="17">
        <v>5147013.7099999981</v>
      </c>
      <c r="E86" s="17">
        <v>35455539.530000016</v>
      </c>
      <c r="F86" s="17">
        <v>6265181.8400000008</v>
      </c>
      <c r="G86" s="17">
        <v>18566425.319999989</v>
      </c>
      <c r="H86" s="193">
        <f>+D86-F86</f>
        <v>-1118168.1300000027</v>
      </c>
      <c r="I86" s="193">
        <f t="shared" si="10"/>
        <v>16889114.210000027</v>
      </c>
    </row>
    <row r="87" spans="2:9" ht="20.100000000000001" customHeight="1" x14ac:dyDescent="0.25">
      <c r="B87" s="251"/>
      <c r="C87" s="98" t="s">
        <v>103</v>
      </c>
      <c r="D87" s="99">
        <v>590247.65000000014</v>
      </c>
      <c r="E87" s="99">
        <v>6219396</v>
      </c>
      <c r="F87" s="99">
        <v>10627758.309999999</v>
      </c>
      <c r="G87" s="99">
        <v>96222705.009999976</v>
      </c>
      <c r="H87" s="194">
        <f>+D87-F87</f>
        <v>-10037510.659999998</v>
      </c>
      <c r="I87" s="194">
        <f t="shared" si="10"/>
        <v>-90003309.009999976</v>
      </c>
    </row>
    <row r="88" spans="2:9" ht="20.100000000000001" customHeight="1" x14ac:dyDescent="0.25">
      <c r="B88" s="38"/>
      <c r="C88" s="38"/>
      <c r="D88" s="38"/>
      <c r="E88" s="38"/>
      <c r="F88" s="38"/>
    </row>
    <row r="89" spans="2:9" ht="20.100000000000001" customHeight="1" x14ac:dyDescent="0.25">
      <c r="B89" s="103" t="s">
        <v>161</v>
      </c>
      <c r="D89" s="100"/>
    </row>
    <row r="90" spans="2:9" ht="20.100000000000001" customHeight="1" x14ac:dyDescent="0.25">
      <c r="D90" s="100"/>
      <c r="E90" s="100"/>
      <c r="F90" s="100"/>
      <c r="G90" s="100"/>
    </row>
    <row r="91" spans="2:9" ht="20.100000000000001" customHeight="1" x14ac:dyDescent="0.25">
      <c r="D91" s="100"/>
      <c r="E91" s="100"/>
      <c r="F91" s="100"/>
      <c r="G91" s="100"/>
    </row>
    <row r="93" spans="2:9" ht="20.100000000000001" customHeight="1" x14ac:dyDescent="0.25">
      <c r="D93" s="101"/>
      <c r="E93" s="101"/>
      <c r="F93" s="101"/>
      <c r="G93" s="101"/>
    </row>
    <row r="94" spans="2:9" ht="20.100000000000001" customHeight="1" x14ac:dyDescent="0.25">
      <c r="D94" s="101"/>
      <c r="E94" s="101"/>
      <c r="F94" s="101"/>
      <c r="G94" s="101"/>
    </row>
  </sheetData>
  <sheetProtection selectLockedCells="1" selectUnlockedCells="1"/>
  <mergeCells count="26">
    <mergeCell ref="G10:H10"/>
    <mergeCell ref="B20:B29"/>
    <mergeCell ref="B30:B39"/>
    <mergeCell ref="B10:B11"/>
    <mergeCell ref="C10:D10"/>
    <mergeCell ref="E10:F10"/>
    <mergeCell ref="B86:B87"/>
    <mergeCell ref="F70:G70"/>
    <mergeCell ref="H70:I70"/>
    <mergeCell ref="B70:B71"/>
    <mergeCell ref="B76:B77"/>
    <mergeCell ref="B78:B79"/>
    <mergeCell ref="B80:B81"/>
    <mergeCell ref="B72:B73"/>
    <mergeCell ref="B74:B75"/>
    <mergeCell ref="C70:C71"/>
    <mergeCell ref="B84:B85"/>
    <mergeCell ref="D70:E70"/>
    <mergeCell ref="H44:I44"/>
    <mergeCell ref="B56:B65"/>
    <mergeCell ref="B82:B83"/>
    <mergeCell ref="B44:B45"/>
    <mergeCell ref="C44:C45"/>
    <mergeCell ref="D44:E44"/>
    <mergeCell ref="B46:B55"/>
    <mergeCell ref="F44:G4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517C-162C-420B-A2CF-D2073138B3B4}">
  <dimension ref="A1:U142"/>
  <sheetViews>
    <sheetView zoomScaleNormal="100" workbookViewId="0">
      <selection activeCell="H135" sqref="H135"/>
    </sheetView>
  </sheetViews>
  <sheetFormatPr baseColWidth="10" defaultColWidth="11.42578125" defaultRowHeight="13.5" x14ac:dyDescent="0.25"/>
  <cols>
    <col min="1" max="1" width="5.28515625" style="10" customWidth="1"/>
    <col min="2" max="2" width="39.42578125" style="10" customWidth="1"/>
    <col min="3" max="3" width="22.85546875" style="10" customWidth="1"/>
    <col min="4" max="4" width="21.7109375" style="10" customWidth="1"/>
    <col min="5" max="5" width="14.42578125" style="10" customWidth="1"/>
    <col min="6" max="6" width="18" style="10" customWidth="1"/>
    <col min="7" max="7" width="19.28515625" style="10" customWidth="1"/>
    <col min="8" max="8" width="22.42578125" style="10" customWidth="1"/>
    <col min="9" max="9" width="21" style="10" customWidth="1"/>
    <col min="10" max="10" width="22.42578125" style="10" customWidth="1"/>
    <col min="11" max="11" width="20.140625" style="10" customWidth="1"/>
    <col min="12" max="12" width="19" style="12" customWidth="1"/>
    <col min="13" max="13" width="16.7109375" style="10" customWidth="1"/>
    <col min="14" max="14" width="17.5703125" style="10" customWidth="1"/>
    <col min="15" max="15" width="16.28515625" style="10" customWidth="1"/>
    <col min="16" max="16" width="15.85546875" style="10" customWidth="1"/>
    <col min="17" max="17" width="16.85546875" style="10" customWidth="1"/>
    <col min="18" max="18" width="20.140625" style="10" customWidth="1"/>
    <col min="19" max="16384" width="11.42578125" style="10"/>
  </cols>
  <sheetData>
    <row r="1" spans="1:16" s="1" customFormat="1" ht="20.100000000000001" customHeight="1" x14ac:dyDescent="0.25">
      <c r="C1" s="2"/>
      <c r="E1" s="2"/>
    </row>
    <row r="2" spans="1:16" s="1" customFormat="1" ht="15.75" x14ac:dyDescent="0.25">
      <c r="C2" s="2"/>
      <c r="E2" s="2"/>
    </row>
    <row r="3" spans="1:16" s="1" customFormat="1" ht="15.75" x14ac:dyDescent="0.25">
      <c r="C3" s="2"/>
    </row>
    <row r="4" spans="1:16" s="1" customFormat="1" ht="15.75" x14ac:dyDescent="0.25">
      <c r="C4" s="2"/>
      <c r="E4" s="2"/>
    </row>
    <row r="5" spans="1:16" s="1" customFormat="1" ht="5.25" customHeight="1" x14ac:dyDescent="0.25">
      <c r="A5" s="3"/>
      <c r="B5" s="3"/>
      <c r="C5" s="4"/>
      <c r="D5" s="3"/>
      <c r="E5" s="4"/>
      <c r="F5" s="3"/>
      <c r="G5" s="3"/>
      <c r="H5" s="3"/>
      <c r="I5" s="3"/>
      <c r="J5" s="3"/>
      <c r="K5" s="3"/>
      <c r="L5" s="3"/>
      <c r="M5" s="3"/>
      <c r="N5" s="3"/>
    </row>
    <row r="6" spans="1:16" s="73" customFormat="1" ht="24" x14ac:dyDescent="0.25">
      <c r="B6" s="74"/>
    </row>
    <row r="7" spans="1:16" s="1" customFormat="1" ht="15.75" x14ac:dyDescent="0.25">
      <c r="B7" s="161" t="s">
        <v>229</v>
      </c>
      <c r="C7" s="2"/>
      <c r="E7" s="2"/>
    </row>
    <row r="8" spans="1:16" s="1" customFormat="1" ht="3.75" customHeight="1" x14ac:dyDescent="0.25">
      <c r="B8" s="7"/>
      <c r="C8" s="8"/>
      <c r="D8" s="9"/>
      <c r="E8" s="8"/>
      <c r="F8" s="9"/>
      <c r="G8" s="9"/>
      <c r="H8" s="9"/>
      <c r="I8" s="9"/>
      <c r="J8" s="9"/>
      <c r="K8" s="9"/>
      <c r="L8" s="9"/>
      <c r="M8" s="9"/>
      <c r="N8" s="9"/>
    </row>
    <row r="9" spans="1:16" x14ac:dyDescent="0.25">
      <c r="M9" s="12"/>
      <c r="N9" s="12"/>
    </row>
    <row r="10" spans="1:16" ht="15.75" x14ac:dyDescent="0.25">
      <c r="B10" s="206" t="s">
        <v>43</v>
      </c>
      <c r="C10" s="207"/>
      <c r="D10" s="13">
        <v>2025</v>
      </c>
      <c r="E10" s="93" t="s">
        <v>228</v>
      </c>
      <c r="F10" s="93">
        <v>2024</v>
      </c>
      <c r="G10" s="13">
        <v>2023</v>
      </c>
      <c r="H10" s="93">
        <v>2022</v>
      </c>
      <c r="I10" s="13">
        <v>2021</v>
      </c>
      <c r="J10" s="13">
        <v>2020</v>
      </c>
      <c r="K10" s="13">
        <v>2019</v>
      </c>
      <c r="L10" s="13">
        <v>2018</v>
      </c>
      <c r="M10" s="13">
        <v>2017</v>
      </c>
      <c r="N10" s="13">
        <v>2016</v>
      </c>
      <c r="P10" s="12"/>
    </row>
    <row r="11" spans="1:16" ht="18.75" customHeight="1" x14ac:dyDescent="0.25">
      <c r="B11" s="75">
        <v>1</v>
      </c>
      <c r="C11" s="76" t="s">
        <v>107</v>
      </c>
      <c r="D11" s="19">
        <v>146585998.33999985</v>
      </c>
      <c r="E11" s="29">
        <f t="shared" ref="E11:E16" si="0">+D11/$D$22</f>
        <v>0.27034268582901588</v>
      </c>
      <c r="F11" s="19">
        <v>141521053.46000001</v>
      </c>
      <c r="G11" s="19">
        <v>135239966.49999997</v>
      </c>
      <c r="H11" s="19">
        <v>137730759.09000006</v>
      </c>
      <c r="I11" s="19">
        <v>119154690.40000027</v>
      </c>
      <c r="J11" s="19">
        <v>70200681.099999994</v>
      </c>
      <c r="K11" s="19">
        <v>80354203.12000002</v>
      </c>
      <c r="L11" s="19">
        <v>76835482.459999934</v>
      </c>
      <c r="M11" s="19">
        <v>69363150.379999965</v>
      </c>
      <c r="N11" s="19">
        <v>66727205.819999978</v>
      </c>
      <c r="P11" s="12"/>
    </row>
    <row r="12" spans="1:16" ht="18.75" customHeight="1" x14ac:dyDescent="0.25">
      <c r="B12" s="77">
        <v>2</v>
      </c>
      <c r="C12" s="78" t="s">
        <v>108</v>
      </c>
      <c r="D12" s="19">
        <v>137762081.91999981</v>
      </c>
      <c r="E12" s="29">
        <f t="shared" si="0"/>
        <v>0.25406909018190266</v>
      </c>
      <c r="F12" s="19">
        <v>116613194.25000019</v>
      </c>
      <c r="G12" s="19">
        <v>97707731.480000004</v>
      </c>
      <c r="H12" s="19">
        <v>93895076.729999945</v>
      </c>
      <c r="I12" s="19">
        <v>70903363.670000121</v>
      </c>
      <c r="J12" s="19">
        <v>50355548.080000103</v>
      </c>
      <c r="K12" s="19">
        <v>62360658.309999995</v>
      </c>
      <c r="L12" s="19">
        <v>61347278.660000026</v>
      </c>
      <c r="M12" s="19">
        <v>66232597.329999968</v>
      </c>
      <c r="N12" s="19">
        <v>68369629.440000072</v>
      </c>
      <c r="P12" s="12"/>
    </row>
    <row r="13" spans="1:16" ht="18.75" customHeight="1" x14ac:dyDescent="0.25">
      <c r="B13" s="77">
        <v>3</v>
      </c>
      <c r="C13" s="78" t="s">
        <v>115</v>
      </c>
      <c r="D13" s="19">
        <v>47995334.329999983</v>
      </c>
      <c r="E13" s="29">
        <f t="shared" si="0"/>
        <v>8.8515872845770588E-2</v>
      </c>
      <c r="F13" s="19">
        <v>14629345.159999996</v>
      </c>
      <c r="G13" s="19">
        <v>15285689.799999988</v>
      </c>
      <c r="H13" s="19">
        <v>15234629.100000001</v>
      </c>
      <c r="I13" s="19">
        <v>10363283.140000001</v>
      </c>
      <c r="J13" s="19">
        <v>8737539.7400000002</v>
      </c>
      <c r="K13" s="19">
        <v>9911960.4900000021</v>
      </c>
      <c r="L13" s="19">
        <v>10311943.619999994</v>
      </c>
      <c r="M13" s="19">
        <v>12647034.830000006</v>
      </c>
      <c r="N13" s="19">
        <v>8172634.5000000019</v>
      </c>
      <c r="P13" s="12"/>
    </row>
    <row r="14" spans="1:16" ht="18.75" customHeight="1" x14ac:dyDescent="0.25">
      <c r="B14" s="77">
        <v>4</v>
      </c>
      <c r="C14" s="108" t="s">
        <v>111</v>
      </c>
      <c r="D14" s="19">
        <v>38898938.990000002</v>
      </c>
      <c r="E14" s="29">
        <f t="shared" si="0"/>
        <v>7.1739755239542874E-2</v>
      </c>
      <c r="F14" s="19">
        <v>41281701.829999983</v>
      </c>
      <c r="G14" s="19">
        <v>41378258.660000004</v>
      </c>
      <c r="H14" s="19">
        <v>48473809.50999999</v>
      </c>
      <c r="I14" s="19">
        <v>38748406.93999996</v>
      </c>
      <c r="J14" s="19">
        <v>13744023.489999993</v>
      </c>
      <c r="K14" s="19">
        <v>37304722.68999999</v>
      </c>
      <c r="L14" s="19">
        <v>35874032.86999999</v>
      </c>
      <c r="M14" s="19">
        <v>16303619.960000003</v>
      </c>
      <c r="N14" s="19">
        <v>22910763.840000007</v>
      </c>
      <c r="P14" s="12"/>
    </row>
    <row r="15" spans="1:16" ht="18.75" customHeight="1" x14ac:dyDescent="0.25">
      <c r="B15" s="77">
        <v>5</v>
      </c>
      <c r="C15" s="78" t="s">
        <v>112</v>
      </c>
      <c r="D15" s="19">
        <v>25614133.40999997</v>
      </c>
      <c r="E15" s="29">
        <f t="shared" si="0"/>
        <v>4.7239120377519463E-2</v>
      </c>
      <c r="F15" s="19">
        <v>21786540.450000018</v>
      </c>
      <c r="G15" s="19">
        <v>19991384.510000017</v>
      </c>
      <c r="H15" s="19">
        <v>18346522.900000002</v>
      </c>
      <c r="I15" s="19">
        <v>17523940.330000002</v>
      </c>
      <c r="J15" s="19">
        <v>11494343.369999995</v>
      </c>
      <c r="K15" s="19">
        <v>9309044.7300000023</v>
      </c>
      <c r="L15" s="19">
        <v>14789559.199999988</v>
      </c>
      <c r="M15" s="19">
        <v>15139869.329999993</v>
      </c>
      <c r="N15" s="19">
        <v>9194457.7899999972</v>
      </c>
      <c r="P15" s="12"/>
    </row>
    <row r="16" spans="1:16" ht="18.75" customHeight="1" x14ac:dyDescent="0.25">
      <c r="B16" s="77">
        <v>6</v>
      </c>
      <c r="C16" s="78" t="s">
        <v>116</v>
      </c>
      <c r="D16" s="19">
        <v>19768409.170000009</v>
      </c>
      <c r="E16" s="29">
        <f t="shared" si="0"/>
        <v>3.6458085288534892E-2</v>
      </c>
      <c r="F16" s="19">
        <v>11177920.820000006</v>
      </c>
      <c r="G16" s="19">
        <v>11858846.190000001</v>
      </c>
      <c r="H16" s="19">
        <v>13774373.279999999</v>
      </c>
      <c r="I16" s="19">
        <v>12674621.419999991</v>
      </c>
      <c r="J16" s="19">
        <v>6155453.3200000012</v>
      </c>
      <c r="K16" s="19">
        <v>6773745.8600000022</v>
      </c>
      <c r="L16" s="19">
        <v>6744687.1699999999</v>
      </c>
      <c r="M16" s="19">
        <v>5659990.0499999989</v>
      </c>
      <c r="N16" s="19">
        <v>4156540.9799999991</v>
      </c>
      <c r="P16" s="12"/>
    </row>
    <row r="17" spans="2:21" ht="18.75" customHeight="1" x14ac:dyDescent="0.25">
      <c r="B17" s="77">
        <v>7</v>
      </c>
      <c r="C17" s="78" t="s">
        <v>114</v>
      </c>
      <c r="D17" s="19">
        <v>13389080.739999995</v>
      </c>
      <c r="E17" s="29">
        <f t="shared" ref="E17" si="1">+D17/$D$22</f>
        <v>2.4692945363291439E-2</v>
      </c>
      <c r="F17" s="19">
        <v>9027415.589999998</v>
      </c>
      <c r="G17" s="19">
        <v>9690295.2699999996</v>
      </c>
      <c r="H17" s="19">
        <v>7557935.4399999985</v>
      </c>
      <c r="I17" s="19">
        <v>7227800.0000000009</v>
      </c>
      <c r="J17" s="19">
        <v>2674398.6100000017</v>
      </c>
      <c r="K17" s="19">
        <v>1418524.17</v>
      </c>
      <c r="L17" s="19">
        <v>726518.91999999993</v>
      </c>
      <c r="M17" s="19">
        <v>1100643.0799999998</v>
      </c>
      <c r="N17" s="19">
        <v>1921448.64</v>
      </c>
      <c r="P17" s="12"/>
    </row>
    <row r="18" spans="2:21" ht="18.75" customHeight="1" x14ac:dyDescent="0.25">
      <c r="B18" s="77">
        <v>8</v>
      </c>
      <c r="C18" s="78" t="s">
        <v>188</v>
      </c>
      <c r="D18" s="19">
        <v>13280959.560000002</v>
      </c>
      <c r="E18" s="29">
        <f>+D18/$D$22</f>
        <v>2.4493541801374134E-2</v>
      </c>
      <c r="F18" s="19">
        <v>10946957.029999999</v>
      </c>
      <c r="G18" s="19">
        <v>3365162.58</v>
      </c>
      <c r="H18" s="19">
        <v>12236620.890000001</v>
      </c>
      <c r="I18" s="19">
        <v>6656632.8099999996</v>
      </c>
      <c r="J18" s="19">
        <v>17655385.800000001</v>
      </c>
      <c r="K18" s="19">
        <v>16882296.140000001</v>
      </c>
      <c r="L18" s="19">
        <v>30035125.909999996</v>
      </c>
      <c r="M18" s="19">
        <v>18042850.75</v>
      </c>
      <c r="N18" s="19">
        <v>15393644.120000001</v>
      </c>
      <c r="P18" s="12"/>
    </row>
    <row r="19" spans="2:21" ht="18.75" customHeight="1" x14ac:dyDescent="0.25">
      <c r="B19" s="77">
        <v>9</v>
      </c>
      <c r="C19" s="78" t="s">
        <v>113</v>
      </c>
      <c r="D19" s="19">
        <v>10949070.270000001</v>
      </c>
      <c r="E19" s="29">
        <f>+D19/$D$22</f>
        <v>2.0192931778223691E-2</v>
      </c>
      <c r="F19" s="19">
        <v>8919393.7599999979</v>
      </c>
      <c r="G19" s="19">
        <v>5076647.4200000009</v>
      </c>
      <c r="H19" s="19">
        <v>4849429.58</v>
      </c>
      <c r="I19" s="19">
        <v>10733614.62999999</v>
      </c>
      <c r="J19" s="19">
        <v>5772685.6999999983</v>
      </c>
      <c r="K19" s="19">
        <v>4602041.4899999984</v>
      </c>
      <c r="L19" s="19">
        <v>2295707.0800000015</v>
      </c>
      <c r="M19" s="19">
        <v>2506776.02</v>
      </c>
      <c r="N19" s="19">
        <v>800747.23000000021</v>
      </c>
      <c r="P19" s="12"/>
    </row>
    <row r="20" spans="2:21" ht="18.75" customHeight="1" x14ac:dyDescent="0.25">
      <c r="B20" s="77">
        <v>10</v>
      </c>
      <c r="C20" s="78" t="s">
        <v>123</v>
      </c>
      <c r="D20" s="19">
        <v>5959489.1399999978</v>
      </c>
      <c r="E20" s="29">
        <f>+D20/$D$22</f>
        <v>1.0990847137661573E-2</v>
      </c>
      <c r="F20" s="19">
        <v>5717934.1100000022</v>
      </c>
      <c r="G20" s="19">
        <v>6099492.9600000037</v>
      </c>
      <c r="H20" s="19">
        <v>5028555.959999999</v>
      </c>
      <c r="I20" s="19">
        <v>3263706.580000001</v>
      </c>
      <c r="J20" s="19">
        <v>3988202.7</v>
      </c>
      <c r="K20" s="19">
        <v>5886377.6300000027</v>
      </c>
      <c r="L20" s="19">
        <v>6669046.8399999989</v>
      </c>
      <c r="M20" s="19">
        <v>4565109.1500000013</v>
      </c>
      <c r="N20" s="19">
        <v>2972592.5200000009</v>
      </c>
      <c r="O20" s="46"/>
      <c r="P20" s="12"/>
    </row>
    <row r="21" spans="2:21" ht="18.75" customHeight="1" x14ac:dyDescent="0.25">
      <c r="B21" s="79"/>
      <c r="C21" s="80" t="s">
        <v>48</v>
      </c>
      <c r="D21" s="19">
        <f>+D22-SUM(D11:D20)</f>
        <v>82019416.100000441</v>
      </c>
      <c r="E21" s="29">
        <f>+D21/$D$22</f>
        <v>0.15126512415716287</v>
      </c>
      <c r="F21" s="19">
        <f>+F22-SUM(F11:F20)</f>
        <v>66148714.659999847</v>
      </c>
      <c r="G21" s="19">
        <f>+G22-SUM(G11:G20)</f>
        <v>63533692.830000222</v>
      </c>
      <c r="H21" s="19">
        <f>+H22-SUM(H11:H20)</f>
        <v>66647226.900000036</v>
      </c>
      <c r="I21" s="19">
        <f>+I22-SUM(I11:I20)</f>
        <v>95578564.060000002</v>
      </c>
      <c r="J21" s="19">
        <f t="shared" ref="J21:N21" si="2">+J22-SUM(J11:J20)</f>
        <v>89326073.879999995</v>
      </c>
      <c r="K21" s="19">
        <f>+K22-SUM(K11:K20)</f>
        <v>105038815.73000008</v>
      </c>
      <c r="L21" s="19">
        <f t="shared" si="2"/>
        <v>141260712.29000005</v>
      </c>
      <c r="M21" s="19">
        <f t="shared" si="2"/>
        <v>131983843.86999997</v>
      </c>
      <c r="N21" s="19">
        <f t="shared" si="2"/>
        <v>83624834.259999961</v>
      </c>
      <c r="P21" s="12"/>
    </row>
    <row r="22" spans="2:21" ht="18.75" customHeight="1" x14ac:dyDescent="0.25">
      <c r="B22" s="208" t="s">
        <v>31</v>
      </c>
      <c r="C22" s="209"/>
      <c r="D22" s="22">
        <v>542222911.97000003</v>
      </c>
      <c r="E22" s="115">
        <f>+D22/$D$22</f>
        <v>1</v>
      </c>
      <c r="F22" s="22">
        <v>447770171.12</v>
      </c>
      <c r="G22" s="22">
        <v>409227168.20000011</v>
      </c>
      <c r="H22" s="22">
        <v>423774939.37999988</v>
      </c>
      <c r="I22" s="22">
        <v>392828623.98000038</v>
      </c>
      <c r="J22" s="22">
        <v>280104335.79000008</v>
      </c>
      <c r="K22" s="22">
        <v>339842390.36000007</v>
      </c>
      <c r="L22" s="22">
        <v>386890095.01999998</v>
      </c>
      <c r="M22" s="22">
        <v>343545484.74999994</v>
      </c>
      <c r="N22" s="22">
        <v>284244499.13999999</v>
      </c>
      <c r="P22" s="12"/>
    </row>
    <row r="24" spans="2:21" ht="15.75" x14ac:dyDescent="0.25">
      <c r="B24" s="1"/>
      <c r="I24" s="46"/>
      <c r="L24" s="6"/>
      <c r="M24" s="12"/>
      <c r="N24" s="12"/>
      <c r="O24" s="12"/>
      <c r="P24" s="12"/>
    </row>
    <row r="25" spans="2:21" s="1" customFormat="1" ht="15.75" x14ac:dyDescent="0.25">
      <c r="B25" s="161" t="s">
        <v>231</v>
      </c>
      <c r="C25" s="2"/>
      <c r="E25" s="2"/>
      <c r="F25" s="2"/>
      <c r="L25" s="110"/>
      <c r="O25" s="2"/>
    </row>
    <row r="26" spans="2:21" s="1" customFormat="1" ht="3.75" customHeight="1" x14ac:dyDescent="0.25">
      <c r="B26" s="7"/>
      <c r="C26" s="8"/>
      <c r="D26" s="9"/>
      <c r="E26" s="8"/>
      <c r="F26" s="8"/>
      <c r="G26" s="9"/>
      <c r="H26" s="9"/>
      <c r="I26" s="9"/>
      <c r="J26" s="9"/>
      <c r="K26" s="9"/>
      <c r="L26" s="9"/>
      <c r="M26" s="9"/>
      <c r="N26" s="9"/>
    </row>
    <row r="27" spans="2:21" x14ac:dyDescent="0.25">
      <c r="L27" s="6"/>
      <c r="M27" s="12"/>
      <c r="N27" s="12"/>
      <c r="O27" s="12"/>
      <c r="P27" s="12"/>
    </row>
    <row r="28" spans="2:21" ht="29.25" customHeight="1" x14ac:dyDescent="0.25">
      <c r="B28" s="214" t="s">
        <v>204</v>
      </c>
      <c r="C28" s="215"/>
      <c r="D28" s="13">
        <v>2025</v>
      </c>
      <c r="E28" s="93" t="s">
        <v>228</v>
      </c>
      <c r="F28" s="93">
        <v>2024</v>
      </c>
      <c r="G28" s="93">
        <v>2023</v>
      </c>
      <c r="H28" s="13">
        <v>2022</v>
      </c>
      <c r="I28" s="13">
        <v>2021</v>
      </c>
      <c r="J28" s="13">
        <v>2020</v>
      </c>
      <c r="K28" s="13">
        <v>2019</v>
      </c>
      <c r="L28" s="13">
        <v>2018</v>
      </c>
      <c r="M28" s="13">
        <v>2017</v>
      </c>
      <c r="N28" s="13">
        <v>2016</v>
      </c>
      <c r="P28" s="6"/>
      <c r="Q28" s="6"/>
      <c r="R28" s="6"/>
      <c r="S28" s="6"/>
      <c r="T28" s="6"/>
      <c r="U28" s="12"/>
    </row>
    <row r="29" spans="2:21" ht="15.75" x14ac:dyDescent="0.25">
      <c r="B29" s="142">
        <v>1</v>
      </c>
      <c r="C29" s="143" t="s">
        <v>107</v>
      </c>
      <c r="D29" s="145">
        <v>69882026.269999996</v>
      </c>
      <c r="E29" s="29">
        <f>D29/$D$40</f>
        <v>0.52742816556730898</v>
      </c>
      <c r="F29" s="145">
        <v>69682679.459999934</v>
      </c>
      <c r="G29" s="145">
        <v>63069082.98999998</v>
      </c>
      <c r="H29" s="145">
        <v>62998385.419999994</v>
      </c>
      <c r="I29" s="19">
        <v>53400083.760000058</v>
      </c>
      <c r="J29" s="19">
        <v>38977884.199999996</v>
      </c>
      <c r="K29" s="19">
        <v>39377089.579999976</v>
      </c>
      <c r="L29" s="19">
        <v>32608946.76999997</v>
      </c>
      <c r="M29" s="19">
        <v>37751806.909999982</v>
      </c>
      <c r="N29" s="19">
        <v>37367720.100000024</v>
      </c>
      <c r="O29" s="141"/>
      <c r="P29" s="2"/>
      <c r="Q29" s="169"/>
      <c r="R29" s="2"/>
      <c r="S29" s="2"/>
      <c r="T29" s="2"/>
      <c r="U29" s="2"/>
    </row>
    <row r="30" spans="2:21" ht="15.75" x14ac:dyDescent="0.25">
      <c r="B30" s="144">
        <v>2</v>
      </c>
      <c r="C30" s="145" t="s">
        <v>108</v>
      </c>
      <c r="D30" s="145">
        <v>35600551.159999967</v>
      </c>
      <c r="E30" s="29">
        <f>D30/$D$40</f>
        <v>0.26869188536344252</v>
      </c>
      <c r="F30" s="145">
        <v>30116194.640000001</v>
      </c>
      <c r="G30" s="145">
        <v>28703684.229999971</v>
      </c>
      <c r="H30" s="145">
        <v>30716871.260000035</v>
      </c>
      <c r="I30" s="19">
        <v>23909378.079999972</v>
      </c>
      <c r="J30" s="19">
        <v>22090960.350000009</v>
      </c>
      <c r="K30" s="19">
        <v>27396339.139999993</v>
      </c>
      <c r="L30" s="19">
        <v>30611877.299999997</v>
      </c>
      <c r="M30" s="19">
        <v>35538896.640000053</v>
      </c>
      <c r="N30" s="19">
        <v>35939704.709999986</v>
      </c>
      <c r="O30" s="141"/>
      <c r="P30" s="2"/>
      <c r="Q30" s="169"/>
      <c r="R30" s="2"/>
      <c r="S30" s="2"/>
      <c r="T30" s="2"/>
      <c r="U30" s="2"/>
    </row>
    <row r="31" spans="2:21" ht="15.75" x14ac:dyDescent="0.25">
      <c r="B31" s="144">
        <v>3</v>
      </c>
      <c r="C31" s="145" t="s">
        <v>112</v>
      </c>
      <c r="D31" s="145">
        <v>6779936.5500000073</v>
      </c>
      <c r="E31" s="29">
        <f t="shared" ref="E31:E35" si="3">D31/$D$40</f>
        <v>5.1170947496758289E-2</v>
      </c>
      <c r="F31" s="145">
        <v>5566259.1200000001</v>
      </c>
      <c r="G31" s="145">
        <v>4232868.6400000015</v>
      </c>
      <c r="H31" s="145">
        <v>3885065.5299999984</v>
      </c>
      <c r="I31" s="19">
        <v>3699933.600000001</v>
      </c>
      <c r="J31" s="19">
        <v>1926720.1099999999</v>
      </c>
      <c r="K31" s="19">
        <v>2503412.35</v>
      </c>
      <c r="L31" s="19">
        <v>2726181.6400000015</v>
      </c>
      <c r="M31" s="19">
        <v>3320754.7699999982</v>
      </c>
      <c r="N31" s="19">
        <v>1555122.46</v>
      </c>
      <c r="O31" s="141"/>
      <c r="P31" s="156"/>
      <c r="Q31" s="156"/>
      <c r="R31" s="156"/>
      <c r="S31" s="156"/>
      <c r="T31" s="156"/>
      <c r="U31" s="2"/>
    </row>
    <row r="32" spans="2:21" ht="15.75" x14ac:dyDescent="0.25">
      <c r="B32" s="144">
        <v>4</v>
      </c>
      <c r="C32" s="145" t="s">
        <v>188</v>
      </c>
      <c r="D32" s="145">
        <v>3352933.4299999997</v>
      </c>
      <c r="E32" s="29">
        <f t="shared" si="3"/>
        <v>2.5305956662183732E-2</v>
      </c>
      <c r="F32" s="145">
        <v>3192199.46</v>
      </c>
      <c r="G32" s="145">
        <v>3274994.76</v>
      </c>
      <c r="H32" s="145">
        <v>8569995.3000000007</v>
      </c>
      <c r="I32" s="19">
        <v>5671764.0899999999</v>
      </c>
      <c r="J32" s="19">
        <v>16339426.050000001</v>
      </c>
      <c r="K32" s="19">
        <v>14018826.859999999</v>
      </c>
      <c r="L32" s="19">
        <v>27891787.659999996</v>
      </c>
      <c r="M32" s="19">
        <v>14521629.34</v>
      </c>
      <c r="N32" s="19">
        <v>10389105.620000001</v>
      </c>
      <c r="O32" s="141"/>
      <c r="P32" s="156"/>
      <c r="Q32" s="168"/>
      <c r="R32" s="168"/>
      <c r="S32" s="168"/>
      <c r="T32" s="168"/>
      <c r="U32" s="12"/>
    </row>
    <row r="33" spans="2:21" ht="15.75" x14ac:dyDescent="0.25">
      <c r="B33" s="144">
        <v>5</v>
      </c>
      <c r="C33" s="145" t="s">
        <v>114</v>
      </c>
      <c r="D33" s="145">
        <v>2785262.4499999997</v>
      </c>
      <c r="E33" s="29">
        <f t="shared" si="3"/>
        <v>2.1021512154659059E-2</v>
      </c>
      <c r="F33" s="145">
        <v>1155707.1399999997</v>
      </c>
      <c r="G33" s="145">
        <v>939161.3899999999</v>
      </c>
      <c r="H33" s="145">
        <v>1172252.8899999999</v>
      </c>
      <c r="I33" s="19">
        <v>625602.77000000014</v>
      </c>
      <c r="J33" s="19">
        <v>764408.5299999998</v>
      </c>
      <c r="K33" s="19">
        <v>332829.97000000003</v>
      </c>
      <c r="L33" s="19">
        <v>372173.14</v>
      </c>
      <c r="M33" s="19">
        <v>572718.68000000005</v>
      </c>
      <c r="N33" s="19">
        <v>467604.43999999989</v>
      </c>
      <c r="O33" s="141"/>
      <c r="P33" s="156"/>
      <c r="Q33" s="156"/>
      <c r="R33" s="156"/>
      <c r="S33" s="156"/>
      <c r="T33" s="156"/>
      <c r="U33" s="12"/>
    </row>
    <row r="34" spans="2:21" ht="15.75" x14ac:dyDescent="0.25">
      <c r="B34" s="144">
        <v>6</v>
      </c>
      <c r="C34" s="145" t="s">
        <v>116</v>
      </c>
      <c r="D34" s="145">
        <v>2395487.16</v>
      </c>
      <c r="E34" s="29">
        <f>D34/$D$40</f>
        <v>1.8079719004673946E-2</v>
      </c>
      <c r="F34" s="145">
        <v>1320854.3599999996</v>
      </c>
      <c r="G34" s="145">
        <v>1316281.3</v>
      </c>
      <c r="H34" s="145">
        <v>871488.16</v>
      </c>
      <c r="I34" s="19">
        <v>695897.30999999982</v>
      </c>
      <c r="J34" s="19">
        <v>179505.73000000007</v>
      </c>
      <c r="K34" s="19">
        <v>495202.21000000008</v>
      </c>
      <c r="L34" s="19">
        <v>638732.5299999998</v>
      </c>
      <c r="M34" s="19">
        <v>357412.63</v>
      </c>
      <c r="N34" s="19">
        <v>225481.66000000003</v>
      </c>
      <c r="O34" s="141"/>
      <c r="P34" s="156"/>
      <c r="Q34" s="156"/>
      <c r="R34" s="156"/>
      <c r="S34" s="156"/>
      <c r="T34" s="156"/>
      <c r="U34" s="12"/>
    </row>
    <row r="35" spans="2:21" ht="15.75" x14ac:dyDescent="0.25">
      <c r="B35" s="144">
        <v>7</v>
      </c>
      <c r="C35" s="145" t="s">
        <v>120</v>
      </c>
      <c r="D35" s="145">
        <v>2174049.1100000008</v>
      </c>
      <c r="E35" s="29">
        <f t="shared" si="3"/>
        <v>1.640843569003371E-2</v>
      </c>
      <c r="F35" s="145">
        <v>1934638.5699999994</v>
      </c>
      <c r="G35" s="145">
        <v>1850906.9500000004</v>
      </c>
      <c r="H35" s="145">
        <v>1467451.5499999996</v>
      </c>
      <c r="I35" s="19">
        <v>889087.85999999975</v>
      </c>
      <c r="J35" s="19">
        <v>421399.46000000008</v>
      </c>
      <c r="K35" s="19">
        <v>266098.52</v>
      </c>
      <c r="L35" s="19">
        <v>170232.93999999997</v>
      </c>
      <c r="M35" s="19">
        <v>268518.73</v>
      </c>
      <c r="N35" s="19">
        <v>106033.24000000002</v>
      </c>
      <c r="O35" s="141"/>
      <c r="P35" s="156"/>
      <c r="Q35" s="156"/>
      <c r="R35" s="156"/>
      <c r="S35" s="156"/>
      <c r="T35" s="156"/>
      <c r="U35" s="12"/>
    </row>
    <row r="36" spans="2:21" ht="15.75" x14ac:dyDescent="0.25">
      <c r="B36" s="144">
        <v>8</v>
      </c>
      <c r="C36" s="145" t="s">
        <v>132</v>
      </c>
      <c r="D36" s="145">
        <v>1674720.2600000007</v>
      </c>
      <c r="E36" s="29">
        <f>D36/$D$40</f>
        <v>1.2639797122617223E-2</v>
      </c>
      <c r="F36" s="145">
        <v>2217792.79</v>
      </c>
      <c r="G36" s="145">
        <v>1266492.2899999998</v>
      </c>
      <c r="H36" s="145">
        <v>524497.37</v>
      </c>
      <c r="I36" s="19">
        <v>264507.52999999997</v>
      </c>
      <c r="J36" s="19">
        <v>84896.01</v>
      </c>
      <c r="K36" s="19">
        <v>126829.34</v>
      </c>
      <c r="L36" s="19">
        <v>198590.28999999998</v>
      </c>
      <c r="M36" s="19">
        <v>10185.32</v>
      </c>
      <c r="N36" s="19"/>
      <c r="O36" s="141"/>
      <c r="P36" s="156"/>
      <c r="Q36" s="168"/>
      <c r="R36" s="168"/>
      <c r="S36" s="168"/>
      <c r="T36" s="168"/>
      <c r="U36" s="12"/>
    </row>
    <row r="37" spans="2:21" ht="17.25" customHeight="1" x14ac:dyDescent="0.25">
      <c r="B37" s="144">
        <v>9</v>
      </c>
      <c r="C37" s="145" t="s">
        <v>125</v>
      </c>
      <c r="D37" s="145">
        <v>1643595.1799999997</v>
      </c>
      <c r="E37" s="29">
        <f>D37/$D$40</f>
        <v>1.2404883444182805E-2</v>
      </c>
      <c r="F37" s="145">
        <v>1007166.9600000003</v>
      </c>
      <c r="G37" s="145">
        <v>302228.82</v>
      </c>
      <c r="H37" s="145">
        <v>301111.45999999996</v>
      </c>
      <c r="I37" s="19">
        <v>148057.01</v>
      </c>
      <c r="J37" s="19">
        <v>365723.81999999995</v>
      </c>
      <c r="K37" s="19">
        <v>172843.22000000003</v>
      </c>
      <c r="L37" s="19">
        <v>257499.04</v>
      </c>
      <c r="M37" s="19">
        <v>226416.78</v>
      </c>
      <c r="N37" s="19">
        <v>118672.26000000001</v>
      </c>
      <c r="O37" s="141"/>
      <c r="P37" s="156"/>
      <c r="Q37" s="168"/>
      <c r="R37" s="168"/>
      <c r="S37" s="168"/>
      <c r="T37" s="168"/>
      <c r="U37" s="12"/>
    </row>
    <row r="38" spans="2:21" ht="18" customHeight="1" x14ac:dyDescent="0.25">
      <c r="B38" s="144">
        <v>10</v>
      </c>
      <c r="C38" s="145" t="s">
        <v>115</v>
      </c>
      <c r="D38" s="145">
        <v>1155061.8800000004</v>
      </c>
      <c r="E38" s="29">
        <f>D38/$D$40</f>
        <v>8.7177232974233188E-3</v>
      </c>
      <c r="F38" s="145">
        <v>1341716.2900000003</v>
      </c>
      <c r="G38" s="145">
        <v>1280300.3800000004</v>
      </c>
      <c r="H38" s="145">
        <v>1167772.9600000002</v>
      </c>
      <c r="I38" s="19">
        <v>953093.13000000012</v>
      </c>
      <c r="J38" s="19">
        <v>663586.74999999988</v>
      </c>
      <c r="K38" s="19">
        <v>967301.44</v>
      </c>
      <c r="L38" s="19">
        <v>1023679.9299999999</v>
      </c>
      <c r="M38" s="19">
        <v>945838.87</v>
      </c>
      <c r="N38" s="19">
        <v>812525.39000000013</v>
      </c>
      <c r="O38" s="141"/>
      <c r="P38" s="156"/>
      <c r="Q38" s="168"/>
      <c r="R38" s="168"/>
      <c r="S38" s="168"/>
      <c r="T38" s="168"/>
      <c r="U38" s="12"/>
    </row>
    <row r="39" spans="2:21" ht="15.75" x14ac:dyDescent="0.25">
      <c r="B39" s="146"/>
      <c r="C39" s="147" t="s">
        <v>48</v>
      </c>
      <c r="D39" s="145">
        <f>D40- SUM(D29:D38)</f>
        <v>5052194.6200000197</v>
      </c>
      <c r="E39" s="29">
        <f>D39/$D$40</f>
        <v>3.8130974196716551E-2</v>
      </c>
      <c r="F39" s="145">
        <f>F40- SUM(F29:F38)</f>
        <v>4204580.9999999851</v>
      </c>
      <c r="G39" s="145">
        <f t="shared" ref="G39:N39" si="4">G40- SUM(G29:G38)</f>
        <v>4308424.9600000232</v>
      </c>
      <c r="H39" s="145">
        <f>H40- SUM(H29:H38)</f>
        <v>4425666.0600000024</v>
      </c>
      <c r="I39" s="145">
        <f t="shared" si="4"/>
        <v>4174045.5300000012</v>
      </c>
      <c r="J39" s="145">
        <f t="shared" si="4"/>
        <v>6587390.0700000226</v>
      </c>
      <c r="K39" s="145">
        <f t="shared" si="4"/>
        <v>9684761.1600000113</v>
      </c>
      <c r="L39" s="145">
        <f>L40- SUM(L29:L38)</f>
        <v>18351287.529999986</v>
      </c>
      <c r="M39" s="145">
        <f t="shared" si="4"/>
        <v>5576879.400000006</v>
      </c>
      <c r="N39" s="145">
        <f t="shared" si="4"/>
        <v>3298546.8600000143</v>
      </c>
      <c r="O39" s="141"/>
      <c r="P39" s="6"/>
      <c r="Q39" s="6"/>
      <c r="R39" s="6"/>
      <c r="S39" s="6"/>
      <c r="T39" s="6"/>
      <c r="U39" s="12"/>
    </row>
    <row r="40" spans="2:21" ht="15" customHeight="1" x14ac:dyDescent="0.25">
      <c r="B40" s="208" t="s">
        <v>31</v>
      </c>
      <c r="C40" s="209"/>
      <c r="D40" s="127">
        <v>132495818.06999998</v>
      </c>
      <c r="E40" s="115">
        <f>D40/$D$40</f>
        <v>1</v>
      </c>
      <c r="F40" s="127">
        <v>121739789.78999992</v>
      </c>
      <c r="G40" s="127">
        <v>110544426.70999998</v>
      </c>
      <c r="H40" s="127">
        <v>116100557.96000002</v>
      </c>
      <c r="I40" s="22">
        <v>94431450.670000032</v>
      </c>
      <c r="J40" s="22">
        <v>88401901.080000028</v>
      </c>
      <c r="K40" s="22">
        <v>95341533.789999962</v>
      </c>
      <c r="L40" s="22">
        <v>114850988.76999997</v>
      </c>
      <c r="M40" s="22">
        <v>99091058.070000052</v>
      </c>
      <c r="N40" s="22">
        <v>90280516.74000001</v>
      </c>
      <c r="O40" s="141"/>
      <c r="P40" s="156"/>
      <c r="Q40" s="156"/>
      <c r="R40" s="156"/>
      <c r="S40" s="156"/>
      <c r="T40" s="156"/>
      <c r="U40" s="12"/>
    </row>
    <row r="41" spans="2:21" ht="39" customHeight="1" x14ac:dyDescent="0.25">
      <c r="B41" s="214" t="s">
        <v>205</v>
      </c>
      <c r="C41" s="215"/>
      <c r="D41" s="13">
        <v>2025</v>
      </c>
      <c r="E41" s="93" t="s">
        <v>228</v>
      </c>
      <c r="F41" s="93">
        <v>2024</v>
      </c>
      <c r="G41" s="93">
        <v>2023</v>
      </c>
      <c r="H41" s="13">
        <v>2022</v>
      </c>
      <c r="I41" s="13">
        <v>2021</v>
      </c>
      <c r="J41" s="13">
        <v>2020</v>
      </c>
      <c r="K41" s="13">
        <v>2019</v>
      </c>
      <c r="L41" s="13">
        <v>2018</v>
      </c>
      <c r="M41" s="13">
        <v>2017</v>
      </c>
      <c r="N41" s="13">
        <v>2016</v>
      </c>
      <c r="O41" s="141"/>
      <c r="P41" s="6"/>
      <c r="Q41" s="6"/>
      <c r="R41" s="6"/>
      <c r="S41" s="6"/>
      <c r="T41" s="6"/>
    </row>
    <row r="42" spans="2:21" ht="15.75" x14ac:dyDescent="0.25">
      <c r="B42" s="142">
        <v>1</v>
      </c>
      <c r="C42" s="143" t="s">
        <v>108</v>
      </c>
      <c r="D42" s="145">
        <v>102161530.76000004</v>
      </c>
      <c r="E42" s="29">
        <f>D42/$D$53</f>
        <v>0.24934043240238854</v>
      </c>
      <c r="F42" s="145">
        <v>86496999.610000044</v>
      </c>
      <c r="G42" s="145">
        <v>69004047.24999997</v>
      </c>
      <c r="H42" s="145">
        <v>63178205.470000058</v>
      </c>
      <c r="I42" s="19">
        <v>46993985.590000048</v>
      </c>
      <c r="J42" s="19">
        <v>28264587.729999997</v>
      </c>
      <c r="K42" s="19">
        <v>34964319.170000009</v>
      </c>
      <c r="L42" s="19">
        <v>30735401.360000033</v>
      </c>
      <c r="M42" s="19">
        <v>30693700.689999998</v>
      </c>
      <c r="N42" s="19">
        <v>32429924.730000019</v>
      </c>
      <c r="O42" s="141"/>
      <c r="P42" s="6"/>
      <c r="Q42" s="12"/>
      <c r="R42" s="12"/>
      <c r="S42" s="12"/>
      <c r="T42" s="12"/>
    </row>
    <row r="43" spans="2:21" ht="15.75" x14ac:dyDescent="0.25">
      <c r="B43" s="144">
        <v>2</v>
      </c>
      <c r="C43" s="145" t="s">
        <v>107</v>
      </c>
      <c r="D43" s="145">
        <v>76703972.069999963</v>
      </c>
      <c r="E43" s="29">
        <f t="shared" ref="E43:E51" si="5">D43/$D$53</f>
        <v>0.18720746861012008</v>
      </c>
      <c r="F43" s="145">
        <v>71838374</v>
      </c>
      <c r="G43" s="145">
        <v>72170883.50999999</v>
      </c>
      <c r="H43" s="145">
        <v>74732373.669999987</v>
      </c>
      <c r="I43" s="19">
        <v>65754606.640000023</v>
      </c>
      <c r="J43" s="19">
        <v>31222796.900000028</v>
      </c>
      <c r="K43" s="19">
        <v>40977113.540000014</v>
      </c>
      <c r="L43" s="19">
        <v>44226535.68999999</v>
      </c>
      <c r="M43" s="19">
        <v>31611343.469999976</v>
      </c>
      <c r="N43" s="19">
        <v>29359485.719999984</v>
      </c>
      <c r="O43" s="141"/>
      <c r="P43" s="6"/>
      <c r="Q43" s="12"/>
      <c r="R43" s="12"/>
      <c r="S43" s="12"/>
      <c r="T43" s="12"/>
    </row>
    <row r="44" spans="2:21" ht="15.75" x14ac:dyDescent="0.25">
      <c r="B44" s="144">
        <v>3</v>
      </c>
      <c r="C44" s="145" t="s">
        <v>115</v>
      </c>
      <c r="D44" s="145">
        <v>46840272.449999981</v>
      </c>
      <c r="E44" s="29">
        <f t="shared" si="5"/>
        <v>0.11432066159977221</v>
      </c>
      <c r="F44" s="145">
        <v>13287628.869999994</v>
      </c>
      <c r="G44" s="145">
        <v>14005389.419999994</v>
      </c>
      <c r="H44" s="145">
        <v>14066856.140000001</v>
      </c>
      <c r="I44" s="19">
        <v>9410190.0099999979</v>
      </c>
      <c r="J44" s="19">
        <v>8073952.9900000012</v>
      </c>
      <c r="K44" s="19">
        <v>8944659.0500000007</v>
      </c>
      <c r="L44" s="19">
        <v>9288263.6899999976</v>
      </c>
      <c r="M44" s="19">
        <v>11701195.960000003</v>
      </c>
      <c r="N44" s="19">
        <v>7360109.1100000003</v>
      </c>
      <c r="O44" s="141"/>
      <c r="P44" s="6"/>
      <c r="Q44" s="12"/>
      <c r="R44" s="12"/>
      <c r="S44" s="12"/>
      <c r="T44" s="12"/>
    </row>
    <row r="45" spans="2:21" ht="15.75" x14ac:dyDescent="0.25">
      <c r="B45" s="144">
        <v>4</v>
      </c>
      <c r="C45" s="145" t="s">
        <v>111</v>
      </c>
      <c r="D45" s="145">
        <v>38415154.320000008</v>
      </c>
      <c r="E45" s="29">
        <f>D45/$D$53</f>
        <v>9.3757905913285311E-2</v>
      </c>
      <c r="F45" s="145">
        <v>41089628.00999999</v>
      </c>
      <c r="G45" s="145">
        <v>41353431.380000003</v>
      </c>
      <c r="H45" s="145">
        <v>48370699.419999994</v>
      </c>
      <c r="I45" s="19">
        <v>38711942.969999976</v>
      </c>
      <c r="J45" s="19">
        <v>13695836.390000001</v>
      </c>
      <c r="K45" s="19">
        <v>37291581.729999989</v>
      </c>
      <c r="L45" s="19">
        <v>35442119.349999987</v>
      </c>
      <c r="M45" s="19">
        <v>16272937.250000006</v>
      </c>
      <c r="N45" s="19">
        <v>22908073.410000004</v>
      </c>
      <c r="O45" s="141"/>
      <c r="P45" s="6"/>
      <c r="Q45" s="12"/>
      <c r="R45" s="12"/>
      <c r="S45" s="12"/>
      <c r="T45" s="12"/>
    </row>
    <row r="46" spans="2:21" ht="15.75" x14ac:dyDescent="0.25">
      <c r="B46" s="144">
        <v>5</v>
      </c>
      <c r="C46" s="145" t="s">
        <v>112</v>
      </c>
      <c r="D46" s="145">
        <v>18834196.859999992</v>
      </c>
      <c r="E46" s="29">
        <f>D46/$D$53</f>
        <v>4.5967662720876254E-2</v>
      </c>
      <c r="F46" s="145">
        <v>16220281.330000008</v>
      </c>
      <c r="G46" s="145">
        <v>15758515.870000008</v>
      </c>
      <c r="H46" s="145">
        <v>14461457.369999994</v>
      </c>
      <c r="I46" s="19">
        <v>13824006.730000006</v>
      </c>
      <c r="J46" s="19">
        <v>9567623.2599999961</v>
      </c>
      <c r="K46" s="19">
        <v>6805632.3800000018</v>
      </c>
      <c r="L46" s="19">
        <v>12063377.559999989</v>
      </c>
      <c r="M46" s="19">
        <v>11819114.559999993</v>
      </c>
      <c r="N46" s="19">
        <v>7639335.3299999982</v>
      </c>
      <c r="O46" s="141"/>
      <c r="P46" s="6"/>
      <c r="Q46" s="12"/>
      <c r="R46" s="12"/>
      <c r="S46" s="12"/>
      <c r="T46" s="12"/>
    </row>
    <row r="47" spans="2:21" ht="15.75" x14ac:dyDescent="0.25">
      <c r="B47" s="144">
        <v>6</v>
      </c>
      <c r="C47" s="145" t="s">
        <v>116</v>
      </c>
      <c r="D47" s="145">
        <v>17372922.010000002</v>
      </c>
      <c r="E47" s="29">
        <f>D47/$D$53</f>
        <v>4.2401203797960516E-2</v>
      </c>
      <c r="F47" s="145">
        <v>9857066.4600000065</v>
      </c>
      <c r="G47" s="145">
        <v>10542564.889999999</v>
      </c>
      <c r="H47" s="145">
        <v>12902885.119999999</v>
      </c>
      <c r="I47" s="19">
        <v>11978724.10999999</v>
      </c>
      <c r="J47" s="19">
        <v>5975947.5899999999</v>
      </c>
      <c r="K47" s="19">
        <v>6278543.6500000013</v>
      </c>
      <c r="L47" s="19">
        <v>6105954.6400000015</v>
      </c>
      <c r="M47" s="19">
        <v>5302577.42</v>
      </c>
      <c r="N47" s="19">
        <v>3931059.3199999994</v>
      </c>
      <c r="O47" s="141"/>
      <c r="P47" s="6"/>
      <c r="Q47" s="12"/>
      <c r="R47" s="12"/>
      <c r="S47" s="12"/>
      <c r="T47" s="12"/>
    </row>
    <row r="48" spans="2:21" ht="15.75" x14ac:dyDescent="0.25">
      <c r="B48" s="144">
        <v>7</v>
      </c>
      <c r="C48" s="145" t="s">
        <v>113</v>
      </c>
      <c r="D48" s="145">
        <v>10857887.270000001</v>
      </c>
      <c r="E48" s="29">
        <f>D48/$D$53</f>
        <v>2.6500291124633396E-2</v>
      </c>
      <c r="F48" s="145">
        <v>8292197.759999997</v>
      </c>
      <c r="G48" s="145">
        <v>5062599.4700000016</v>
      </c>
      <c r="H48" s="145">
        <v>4475962.0900000008</v>
      </c>
      <c r="I48" s="19">
        <v>9988909.1900000013</v>
      </c>
      <c r="J48" s="19">
        <v>4296493.43</v>
      </c>
      <c r="K48" s="19">
        <v>4200930.5899999989</v>
      </c>
      <c r="L48" s="19">
        <v>1930972.5900000005</v>
      </c>
      <c r="M48" s="19">
        <v>1830045.4899999991</v>
      </c>
      <c r="N48" s="19">
        <v>786219.30000000016</v>
      </c>
      <c r="O48" s="141"/>
      <c r="P48" s="6"/>
      <c r="Q48" s="12"/>
      <c r="R48" s="12"/>
      <c r="S48" s="12"/>
      <c r="T48" s="12"/>
    </row>
    <row r="49" spans="2:20" ht="15.75" x14ac:dyDescent="0.25">
      <c r="B49" s="144">
        <v>8</v>
      </c>
      <c r="C49" s="145" t="s">
        <v>114</v>
      </c>
      <c r="D49" s="145">
        <v>10603818.289999997</v>
      </c>
      <c r="E49" s="29">
        <f t="shared" si="5"/>
        <v>2.5880197936307379E-2</v>
      </c>
      <c r="F49" s="145">
        <v>7871708.4499999993</v>
      </c>
      <c r="G49" s="145">
        <v>8751133.879999999</v>
      </c>
      <c r="H49" s="145">
        <v>6385682.5500000007</v>
      </c>
      <c r="I49" s="19">
        <v>6602197.2300000004</v>
      </c>
      <c r="J49" s="19">
        <v>1909990.0799999996</v>
      </c>
      <c r="K49" s="19">
        <v>1085694.2</v>
      </c>
      <c r="L49" s="19">
        <v>354345.78</v>
      </c>
      <c r="M49" s="19">
        <v>527924.4</v>
      </c>
      <c r="N49" s="19">
        <v>1453844.2000000002</v>
      </c>
      <c r="O49" s="141"/>
      <c r="P49" s="6"/>
      <c r="Q49" s="12"/>
      <c r="R49" s="12"/>
      <c r="S49" s="12"/>
      <c r="T49" s="12"/>
    </row>
    <row r="50" spans="2:20" ht="15.75" x14ac:dyDescent="0.25">
      <c r="B50" s="144">
        <v>9</v>
      </c>
      <c r="C50" s="145" t="s">
        <v>188</v>
      </c>
      <c r="D50" s="145">
        <v>9928026.1300000008</v>
      </c>
      <c r="E50" s="29">
        <f t="shared" si="5"/>
        <v>2.4230826513081619E-2</v>
      </c>
      <c r="F50" s="145">
        <v>7754757.5700000012</v>
      </c>
      <c r="G50" s="145">
        <v>90167.82</v>
      </c>
      <c r="H50" s="145">
        <v>3666625.59</v>
      </c>
      <c r="I50" s="19">
        <v>984868.72000000009</v>
      </c>
      <c r="J50" s="19">
        <v>1315959.7499999998</v>
      </c>
      <c r="K50" s="19">
        <v>2863469.2800000003</v>
      </c>
      <c r="L50" s="19">
        <v>2143338.25</v>
      </c>
      <c r="M50" s="19">
        <v>3521221.41</v>
      </c>
      <c r="N50" s="19">
        <v>5004538.5000000009</v>
      </c>
      <c r="O50" s="141"/>
      <c r="P50" s="6"/>
      <c r="Q50" s="12"/>
      <c r="R50" s="12"/>
      <c r="S50" s="12"/>
      <c r="T50" s="12"/>
    </row>
    <row r="51" spans="2:20" ht="15.75" x14ac:dyDescent="0.25">
      <c r="B51" s="144">
        <v>10</v>
      </c>
      <c r="C51" s="145" t="s">
        <v>123</v>
      </c>
      <c r="D51" s="145">
        <v>5404122.9900000012</v>
      </c>
      <c r="E51" s="29">
        <f t="shared" si="5"/>
        <v>1.3189567081250816E-2</v>
      </c>
      <c r="F51" s="145">
        <v>5509043.8099999996</v>
      </c>
      <c r="G51" s="145">
        <v>5932987.6400000025</v>
      </c>
      <c r="H51" s="145">
        <v>5020951.6999999993</v>
      </c>
      <c r="I51" s="19">
        <v>3204958.1700000004</v>
      </c>
      <c r="J51" s="19">
        <v>1725302.27</v>
      </c>
      <c r="K51" s="19">
        <v>2910245.9899999998</v>
      </c>
      <c r="L51" s="19">
        <v>3843089.0100000007</v>
      </c>
      <c r="M51" s="19">
        <v>3348902.4800000004</v>
      </c>
      <c r="N51" s="19">
        <v>2188030.0700000003</v>
      </c>
      <c r="O51" s="141"/>
      <c r="P51" s="6"/>
      <c r="Q51" s="12"/>
      <c r="R51" s="12"/>
      <c r="S51" s="12"/>
      <c r="T51" s="12"/>
    </row>
    <row r="52" spans="2:20" ht="15.75" x14ac:dyDescent="0.25">
      <c r="B52" s="146"/>
      <c r="C52" s="147" t="s">
        <v>48</v>
      </c>
      <c r="D52" s="145">
        <f>D53-SUM(D42:D51)</f>
        <v>72605190.74999994</v>
      </c>
      <c r="E52" s="29">
        <f>D52/$D$53</f>
        <v>0.17720378230032388</v>
      </c>
      <c r="F52" s="145">
        <f>F53-SUM(F42:F51)</f>
        <v>57812695.460000008</v>
      </c>
      <c r="G52" s="145">
        <f>G53-SUM(G42:G51)</f>
        <v>56011020.360000014</v>
      </c>
      <c r="H52" s="145">
        <f>H53-SUM(H42:H51)</f>
        <v>60412682.299999923</v>
      </c>
      <c r="I52" s="145">
        <f t="shared" ref="I52:N52" si="6">I53-SUM(I42:I51)</f>
        <v>90942783.950000048</v>
      </c>
      <c r="J52" s="145">
        <f t="shared" si="6"/>
        <v>85653944.319999993</v>
      </c>
      <c r="K52" s="145">
        <f>K53-SUM(K42:K51)</f>
        <v>98178666.99000001</v>
      </c>
      <c r="L52" s="145">
        <f>L53-SUM(L42:L51)</f>
        <v>125905708.33000001</v>
      </c>
      <c r="M52" s="145">
        <f t="shared" si="6"/>
        <v>127825463.55000004</v>
      </c>
      <c r="N52" s="145">
        <f t="shared" si="6"/>
        <v>80903362.710000008</v>
      </c>
      <c r="O52" s="141"/>
      <c r="P52" s="6"/>
      <c r="Q52" s="12"/>
      <c r="R52" s="12"/>
      <c r="S52" s="12"/>
      <c r="T52" s="12"/>
    </row>
    <row r="53" spans="2:20" ht="15.75" x14ac:dyDescent="0.25">
      <c r="B53" s="208" t="s">
        <v>31</v>
      </c>
      <c r="C53" s="209"/>
      <c r="D53" s="127">
        <v>409727093.89999992</v>
      </c>
      <c r="E53" s="115">
        <f>D53/$D$53</f>
        <v>1</v>
      </c>
      <c r="F53" s="127">
        <v>326030381.33000004</v>
      </c>
      <c r="G53" s="127">
        <v>298682741.48999995</v>
      </c>
      <c r="H53" s="127">
        <v>307674381.41999996</v>
      </c>
      <c r="I53" s="22">
        <v>298397173.31000006</v>
      </c>
      <c r="J53" s="22">
        <v>191702434.71000001</v>
      </c>
      <c r="K53" s="22">
        <v>244500856.57000002</v>
      </c>
      <c r="L53" s="22">
        <v>272039106.25</v>
      </c>
      <c r="M53" s="22">
        <v>244454426.68000001</v>
      </c>
      <c r="N53" s="22">
        <v>193963982.40000001</v>
      </c>
      <c r="O53" s="141"/>
      <c r="P53" s="6"/>
      <c r="Q53" s="12"/>
      <c r="R53" s="12"/>
      <c r="S53" s="12"/>
      <c r="T53" s="12"/>
    </row>
    <row r="54" spans="2:20" ht="15.75" x14ac:dyDescent="0.25">
      <c r="F54" s="1"/>
      <c r="G54" s="1"/>
      <c r="H54" s="1"/>
      <c r="I54" s="1"/>
      <c r="J54" s="1"/>
      <c r="K54" s="1"/>
      <c r="M54" s="12"/>
    </row>
    <row r="55" spans="2:20" s="1" customFormat="1" ht="20.100000000000001" customHeight="1" x14ac:dyDescent="0.25">
      <c r="B55" s="109" t="s">
        <v>240</v>
      </c>
      <c r="C55" s="102"/>
      <c r="E55" s="2"/>
    </row>
    <row r="56" spans="2:20" s="1" customFormat="1" ht="3.75" customHeight="1" x14ac:dyDescent="0.25">
      <c r="B56" s="7"/>
      <c r="C56" s="8"/>
      <c r="D56" s="9"/>
      <c r="E56" s="8"/>
      <c r="F56" s="9"/>
      <c r="G56" s="9"/>
      <c r="H56" s="9"/>
      <c r="I56" s="9"/>
      <c r="J56" s="9"/>
      <c r="K56" s="9"/>
      <c r="L56" s="9"/>
      <c r="M56" s="9"/>
      <c r="N56" s="9"/>
    </row>
    <row r="57" spans="2:20" x14ac:dyDescent="0.25">
      <c r="M57" s="12"/>
      <c r="N57" s="12"/>
    </row>
    <row r="58" spans="2:20" s="1" customFormat="1" ht="20.100000000000001" customHeight="1" x14ac:dyDescent="0.25">
      <c r="B58" s="210" t="s">
        <v>46</v>
      </c>
      <c r="C58" s="204" t="s">
        <v>70</v>
      </c>
      <c r="D58" s="205"/>
      <c r="E58" s="212" t="s">
        <v>71</v>
      </c>
      <c r="F58" s="213"/>
      <c r="G58" s="204" t="s">
        <v>93</v>
      </c>
      <c r="H58" s="205"/>
      <c r="I58" s="204" t="s">
        <v>94</v>
      </c>
      <c r="J58" s="205"/>
    </row>
    <row r="59" spans="2:20" s="1" customFormat="1" ht="20.100000000000001" customHeight="1" x14ac:dyDescent="0.25">
      <c r="B59" s="211"/>
      <c r="C59" s="13" t="s">
        <v>39</v>
      </c>
      <c r="D59" s="13" t="s">
        <v>34</v>
      </c>
      <c r="E59" s="13" t="s">
        <v>39</v>
      </c>
      <c r="F59" s="13" t="s">
        <v>34</v>
      </c>
      <c r="G59" s="13" t="s">
        <v>39</v>
      </c>
      <c r="H59" s="13" t="s">
        <v>34</v>
      </c>
      <c r="I59" s="13" t="s">
        <v>44</v>
      </c>
      <c r="J59" s="13" t="s">
        <v>45</v>
      </c>
    </row>
    <row r="60" spans="2:20" s="1" customFormat="1" ht="20.100000000000001" customHeight="1" x14ac:dyDescent="0.25">
      <c r="B60" s="81" t="s">
        <v>115</v>
      </c>
      <c r="C60" s="111">
        <v>87.069000000000003</v>
      </c>
      <c r="D60" s="19">
        <v>1155061.8800000004</v>
      </c>
      <c r="E60" s="111">
        <v>19498.830000000002</v>
      </c>
      <c r="F60" s="19">
        <v>46840272.449999981</v>
      </c>
      <c r="G60" s="111">
        <v>19585.899000000001</v>
      </c>
      <c r="H60" s="19">
        <v>47995334.329999983</v>
      </c>
      <c r="I60" s="106">
        <f>+G60/$G$140</f>
        <v>0.24069052163801241</v>
      </c>
      <c r="J60" s="82">
        <f>+I60</f>
        <v>0.24069052163801241</v>
      </c>
    </row>
    <row r="61" spans="2:20" s="1" customFormat="1" ht="20.100000000000001" customHeight="1" x14ac:dyDescent="0.25">
      <c r="B61" s="81" t="s">
        <v>108</v>
      </c>
      <c r="C61" s="111">
        <v>4448.698000000004</v>
      </c>
      <c r="D61" s="19">
        <v>35600551.159999967</v>
      </c>
      <c r="E61" s="111">
        <v>12518.441000000006</v>
      </c>
      <c r="F61" s="19">
        <v>102161530.76000004</v>
      </c>
      <c r="G61" s="111">
        <v>16967.13900000001</v>
      </c>
      <c r="H61" s="19">
        <v>137762081.92000002</v>
      </c>
      <c r="I61" s="106">
        <f t="shared" ref="I61:I124" si="7">+G61/$G$140</f>
        <v>0.20850865904162308</v>
      </c>
      <c r="J61" s="82">
        <f>+I61+J60</f>
        <v>0.44919918067963549</v>
      </c>
    </row>
    <row r="62" spans="2:20" s="1" customFormat="1" ht="20.100000000000001" customHeight="1" x14ac:dyDescent="0.25">
      <c r="B62" s="81" t="s">
        <v>107</v>
      </c>
      <c r="C62" s="111">
        <v>6731.0419999999949</v>
      </c>
      <c r="D62" s="19">
        <v>69882026.269999996</v>
      </c>
      <c r="E62" s="111">
        <v>7946.3430000000008</v>
      </c>
      <c r="F62" s="19">
        <v>76703972.069999963</v>
      </c>
      <c r="G62" s="111">
        <v>14677.384999999995</v>
      </c>
      <c r="H62" s="19">
        <v>146585998.33999997</v>
      </c>
      <c r="I62" s="106">
        <f t="shared" si="7"/>
        <v>0.18036994124864716</v>
      </c>
      <c r="J62" s="82">
        <f>+I62+J61</f>
        <v>0.62956912192828263</v>
      </c>
    </row>
    <row r="63" spans="2:20" s="1" customFormat="1" ht="20.100000000000001" customHeight="1" x14ac:dyDescent="0.25">
      <c r="B63" s="81" t="s">
        <v>111</v>
      </c>
      <c r="C63" s="111">
        <v>45.781000000000006</v>
      </c>
      <c r="D63" s="19">
        <v>483784.67</v>
      </c>
      <c r="E63" s="111">
        <v>4024.3720000000003</v>
      </c>
      <c r="F63" s="19">
        <v>38415154.320000008</v>
      </c>
      <c r="G63" s="111">
        <v>4070.1530000000002</v>
      </c>
      <c r="H63" s="19">
        <v>38898938.99000001</v>
      </c>
      <c r="I63" s="106">
        <f t="shared" si="7"/>
        <v>5.0017987365120239E-2</v>
      </c>
      <c r="J63" s="82">
        <f t="shared" ref="J63:J126" si="8">+I63+J62</f>
        <v>0.67958710929340282</v>
      </c>
    </row>
    <row r="64" spans="2:20" s="1" customFormat="1" ht="20.100000000000001" customHeight="1" x14ac:dyDescent="0.25">
      <c r="B64" s="81" t="s">
        <v>116</v>
      </c>
      <c r="C64" s="111">
        <v>186.21700000000013</v>
      </c>
      <c r="D64" s="19">
        <v>2395487.16</v>
      </c>
      <c r="E64" s="111">
        <v>3374.5609999999988</v>
      </c>
      <c r="F64" s="19">
        <v>17372922.010000002</v>
      </c>
      <c r="G64" s="111">
        <v>3560.7779999999989</v>
      </c>
      <c r="H64" s="19">
        <v>19768409.170000002</v>
      </c>
      <c r="I64" s="106">
        <f t="shared" si="7"/>
        <v>4.3758293364892682E-2</v>
      </c>
      <c r="J64" s="82">
        <f t="shared" si="8"/>
        <v>0.7233454026582955</v>
      </c>
    </row>
    <row r="65" spans="2:10" s="1" customFormat="1" ht="20.100000000000001" customHeight="1" x14ac:dyDescent="0.25">
      <c r="B65" s="81" t="s">
        <v>165</v>
      </c>
      <c r="C65" s="111"/>
      <c r="D65" s="19"/>
      <c r="E65" s="111">
        <v>3204.3920000000003</v>
      </c>
      <c r="F65" s="19">
        <v>4514239.8200000022</v>
      </c>
      <c r="G65" s="111">
        <v>3204.3920000000003</v>
      </c>
      <c r="H65" s="19">
        <v>4514239.8200000022</v>
      </c>
      <c r="I65" s="106">
        <f t="shared" si="7"/>
        <v>3.9378676567906022E-2</v>
      </c>
      <c r="J65" s="82">
        <f t="shared" si="8"/>
        <v>0.76272407922620156</v>
      </c>
    </row>
    <row r="66" spans="2:10" s="1" customFormat="1" ht="20.100000000000001" customHeight="1" x14ac:dyDescent="0.25">
      <c r="B66" s="81" t="s">
        <v>112</v>
      </c>
      <c r="C66" s="111">
        <v>843.57999999999993</v>
      </c>
      <c r="D66" s="19">
        <v>6779936.5500000073</v>
      </c>
      <c r="E66" s="111">
        <v>2016.8140000000008</v>
      </c>
      <c r="F66" s="19">
        <v>18834196.859999992</v>
      </c>
      <c r="G66" s="111">
        <v>2860.3940000000007</v>
      </c>
      <c r="H66" s="19">
        <v>25614133.41</v>
      </c>
      <c r="I66" s="106">
        <f t="shared" si="7"/>
        <v>3.5151295529004874E-2</v>
      </c>
      <c r="J66" s="82">
        <f t="shared" si="8"/>
        <v>0.79787537475520642</v>
      </c>
    </row>
    <row r="67" spans="2:10" s="1" customFormat="1" ht="20.100000000000001" customHeight="1" x14ac:dyDescent="0.25">
      <c r="B67" s="81" t="s">
        <v>114</v>
      </c>
      <c r="C67" s="111">
        <v>222.49799999999996</v>
      </c>
      <c r="D67" s="19">
        <v>2785262.4499999997</v>
      </c>
      <c r="E67" s="111">
        <v>2175.2479999999991</v>
      </c>
      <c r="F67" s="19">
        <v>10603818.289999997</v>
      </c>
      <c r="G67" s="111">
        <v>2397.7459999999992</v>
      </c>
      <c r="H67" s="19">
        <v>13389080.739999996</v>
      </c>
      <c r="I67" s="106">
        <f t="shared" si="7"/>
        <v>2.9465828221388126E-2</v>
      </c>
      <c r="J67" s="82">
        <f t="shared" si="8"/>
        <v>0.82734120297659453</v>
      </c>
    </row>
    <row r="68" spans="2:10" s="1" customFormat="1" ht="20.100000000000001" customHeight="1" x14ac:dyDescent="0.25">
      <c r="B68" s="81" t="s">
        <v>113</v>
      </c>
      <c r="C68" s="111">
        <v>14.853</v>
      </c>
      <c r="D68" s="19">
        <v>91183</v>
      </c>
      <c r="E68" s="111">
        <v>2203.8750000000005</v>
      </c>
      <c r="F68" s="19">
        <v>10857887.270000001</v>
      </c>
      <c r="G68" s="111">
        <v>2218.7280000000005</v>
      </c>
      <c r="H68" s="19">
        <v>10949070.270000001</v>
      </c>
      <c r="I68" s="106">
        <f t="shared" si="7"/>
        <v>2.7265881422796272E-2</v>
      </c>
      <c r="J68" s="82">
        <f t="shared" si="8"/>
        <v>0.85460708439939082</v>
      </c>
    </row>
    <row r="69" spans="2:10" s="1" customFormat="1" ht="20.100000000000001" customHeight="1" x14ac:dyDescent="0.25">
      <c r="B69" s="81" t="s">
        <v>154</v>
      </c>
      <c r="C69" s="111"/>
      <c r="D69" s="19"/>
      <c r="E69" s="111">
        <v>1964.1899999999998</v>
      </c>
      <c r="F69" s="19">
        <v>4508664.38</v>
      </c>
      <c r="G69" s="111">
        <v>1964.1899999999998</v>
      </c>
      <c r="H69" s="19">
        <v>4508664.38</v>
      </c>
      <c r="I69" s="106">
        <f t="shared" si="7"/>
        <v>2.4137871623670048E-2</v>
      </c>
      <c r="J69" s="82">
        <f t="shared" si="8"/>
        <v>0.87874495602306091</v>
      </c>
    </row>
    <row r="70" spans="2:10" s="1" customFormat="1" ht="20.100000000000001" customHeight="1" x14ac:dyDescent="0.25">
      <c r="B70" s="81" t="s">
        <v>131</v>
      </c>
      <c r="C70" s="111">
        <v>1.1879999999999999</v>
      </c>
      <c r="D70" s="19">
        <v>29501.89</v>
      </c>
      <c r="E70" s="111">
        <v>1076.2910000000002</v>
      </c>
      <c r="F70" s="19">
        <v>4020887.7100000004</v>
      </c>
      <c r="G70" s="111">
        <v>1077.4790000000003</v>
      </c>
      <c r="H70" s="19">
        <v>4050389.6000000006</v>
      </c>
      <c r="I70" s="106">
        <f t="shared" si="7"/>
        <v>1.3241106908802298E-2</v>
      </c>
      <c r="J70" s="82">
        <f t="shared" si="8"/>
        <v>0.89198606293186322</v>
      </c>
    </row>
    <row r="71" spans="2:10" s="1" customFormat="1" ht="20.100000000000001" customHeight="1" x14ac:dyDescent="0.25">
      <c r="B71" s="81" t="s">
        <v>120</v>
      </c>
      <c r="C71" s="111">
        <v>139.70500000000004</v>
      </c>
      <c r="D71" s="19">
        <v>2174049.1100000008</v>
      </c>
      <c r="E71" s="111">
        <v>836.64199999999983</v>
      </c>
      <c r="F71" s="19">
        <v>2181363.4400000004</v>
      </c>
      <c r="G71" s="111">
        <v>976.34699999999987</v>
      </c>
      <c r="H71" s="19">
        <v>4355412.5500000007</v>
      </c>
      <c r="I71" s="106">
        <f t="shared" si="7"/>
        <v>1.1998298813330369E-2</v>
      </c>
      <c r="J71" s="82">
        <f t="shared" si="8"/>
        <v>0.90398436174519359</v>
      </c>
    </row>
    <row r="72" spans="2:10" s="1" customFormat="1" ht="20.100000000000001" customHeight="1" x14ac:dyDescent="0.25">
      <c r="B72" s="81" t="s">
        <v>188</v>
      </c>
      <c r="C72" s="111">
        <v>300.27100000000002</v>
      </c>
      <c r="D72" s="19">
        <v>3352933.4299999997</v>
      </c>
      <c r="E72" s="111">
        <v>565.98399999999992</v>
      </c>
      <c r="F72" s="19">
        <v>9928026.1300000008</v>
      </c>
      <c r="G72" s="111">
        <v>866.25499999999988</v>
      </c>
      <c r="H72" s="19">
        <v>13280959.560000001</v>
      </c>
      <c r="I72" s="106">
        <f t="shared" si="7"/>
        <v>1.0645381548303523E-2</v>
      </c>
      <c r="J72" s="82">
        <f t="shared" si="8"/>
        <v>0.91462974329349711</v>
      </c>
    </row>
    <row r="73" spans="2:10" s="1" customFormat="1" ht="20.100000000000001" customHeight="1" x14ac:dyDescent="0.25">
      <c r="B73" s="81" t="s">
        <v>125</v>
      </c>
      <c r="C73" s="111">
        <v>263.88600000000008</v>
      </c>
      <c r="D73" s="19">
        <v>1643595.1799999997</v>
      </c>
      <c r="E73" s="111">
        <v>465.45099999999991</v>
      </c>
      <c r="F73" s="19">
        <v>3688850.7299999986</v>
      </c>
      <c r="G73" s="111">
        <v>729.33699999999999</v>
      </c>
      <c r="H73" s="19">
        <v>5332445.9099999983</v>
      </c>
      <c r="I73" s="106">
        <f t="shared" si="7"/>
        <v>8.9628003789819933E-3</v>
      </c>
      <c r="J73" s="82">
        <f t="shared" si="8"/>
        <v>0.92359254367247912</v>
      </c>
    </row>
    <row r="74" spans="2:10" s="1" customFormat="1" ht="20.100000000000001" customHeight="1" x14ac:dyDescent="0.25">
      <c r="B74" s="81" t="s">
        <v>187</v>
      </c>
      <c r="C74" s="111">
        <v>7.9490000000000007</v>
      </c>
      <c r="D74" s="19">
        <v>55474.430000000008</v>
      </c>
      <c r="E74" s="111">
        <v>692.28200000000049</v>
      </c>
      <c r="F74" s="19">
        <v>3392957.3600000003</v>
      </c>
      <c r="G74" s="111">
        <v>700.23100000000045</v>
      </c>
      <c r="H74" s="19">
        <v>3448431.7900000005</v>
      </c>
      <c r="I74" s="106">
        <f t="shared" si="7"/>
        <v>8.6051176235059298E-3</v>
      </c>
      <c r="J74" s="82">
        <f t="shared" si="8"/>
        <v>0.93219766129598503</v>
      </c>
    </row>
    <row r="75" spans="2:10" s="1" customFormat="1" ht="20.100000000000001" customHeight="1" x14ac:dyDescent="0.25">
      <c r="B75" s="81" t="s">
        <v>117</v>
      </c>
      <c r="C75" s="111">
        <v>81.226000000000084</v>
      </c>
      <c r="D75" s="19">
        <v>895221.47000000009</v>
      </c>
      <c r="E75" s="111">
        <v>424.26999999999788</v>
      </c>
      <c r="F75" s="19">
        <v>3411596.37</v>
      </c>
      <c r="G75" s="111">
        <v>505.49599999999793</v>
      </c>
      <c r="H75" s="19">
        <v>4306817.84</v>
      </c>
      <c r="I75" s="106">
        <f t="shared" si="7"/>
        <v>6.212025086309708E-3</v>
      </c>
      <c r="J75" s="82">
        <f t="shared" si="8"/>
        <v>0.93840968638229472</v>
      </c>
    </row>
    <row r="76" spans="2:10" s="1" customFormat="1" ht="20.100000000000001" customHeight="1" x14ac:dyDescent="0.25">
      <c r="B76" s="81" t="s">
        <v>123</v>
      </c>
      <c r="C76" s="111">
        <v>98.521000000000015</v>
      </c>
      <c r="D76" s="19">
        <v>555366.14999999991</v>
      </c>
      <c r="E76" s="111">
        <v>378.34999999999985</v>
      </c>
      <c r="F76" s="19">
        <v>5404122.9900000012</v>
      </c>
      <c r="G76" s="111">
        <v>476.87099999999987</v>
      </c>
      <c r="H76" s="19">
        <v>5959489.1400000006</v>
      </c>
      <c r="I76" s="106">
        <f t="shared" si="7"/>
        <v>5.8602533253153495E-3</v>
      </c>
      <c r="J76" s="82">
        <f t="shared" si="8"/>
        <v>0.94426993970761008</v>
      </c>
    </row>
    <row r="77" spans="2:10" s="1" customFormat="1" ht="20.100000000000001" customHeight="1" x14ac:dyDescent="0.25">
      <c r="B77" s="81" t="s">
        <v>122</v>
      </c>
      <c r="C77" s="111">
        <v>52.064999999999991</v>
      </c>
      <c r="D77" s="19">
        <v>817280.08000000007</v>
      </c>
      <c r="E77" s="111">
        <v>358.84599999999978</v>
      </c>
      <c r="F77" s="19">
        <v>2651389.5499999993</v>
      </c>
      <c r="G77" s="111">
        <v>410.91099999999977</v>
      </c>
      <c r="H77" s="19">
        <v>3468669.6299999994</v>
      </c>
      <c r="I77" s="106">
        <f t="shared" si="7"/>
        <v>5.0496728762257611E-3</v>
      </c>
      <c r="J77" s="82">
        <f t="shared" si="8"/>
        <v>0.94931961258383579</v>
      </c>
    </row>
    <row r="78" spans="2:10" s="1" customFormat="1" ht="20.100000000000001" customHeight="1" x14ac:dyDescent="0.25">
      <c r="B78" s="81" t="s">
        <v>128</v>
      </c>
      <c r="C78" s="111">
        <v>4.6639999999999997</v>
      </c>
      <c r="D78" s="19">
        <v>29557.5</v>
      </c>
      <c r="E78" s="111">
        <v>389.01200000000006</v>
      </c>
      <c r="F78" s="19">
        <v>1917579.8600000003</v>
      </c>
      <c r="G78" s="111">
        <v>393.67600000000004</v>
      </c>
      <c r="H78" s="19">
        <v>1947137.3600000003</v>
      </c>
      <c r="I78" s="106">
        <f t="shared" si="7"/>
        <v>4.8378724814401516E-3</v>
      </c>
      <c r="J78" s="82">
        <f t="shared" si="8"/>
        <v>0.95415748506527598</v>
      </c>
    </row>
    <row r="79" spans="2:10" s="1" customFormat="1" ht="20.100000000000001" customHeight="1" x14ac:dyDescent="0.25">
      <c r="B79" s="81" t="s">
        <v>173</v>
      </c>
      <c r="C79" s="111">
        <v>10.960999999999995</v>
      </c>
      <c r="D79" s="19">
        <v>212332.80999999997</v>
      </c>
      <c r="E79" s="111">
        <v>294.83500000000009</v>
      </c>
      <c r="F79" s="19">
        <v>4393223.7399999984</v>
      </c>
      <c r="G79" s="111">
        <v>305.79600000000011</v>
      </c>
      <c r="H79" s="19">
        <v>4605556.549999998</v>
      </c>
      <c r="I79" s="106">
        <f t="shared" si="7"/>
        <v>3.757917813975129E-3</v>
      </c>
      <c r="J79" s="82">
        <f t="shared" si="8"/>
        <v>0.95791540287925114</v>
      </c>
    </row>
    <row r="80" spans="2:10" s="1" customFormat="1" ht="20.100000000000001" customHeight="1" x14ac:dyDescent="0.25">
      <c r="B80" s="81" t="s">
        <v>119</v>
      </c>
      <c r="C80" s="111">
        <v>87.323000000000008</v>
      </c>
      <c r="D80" s="19">
        <v>367284.94</v>
      </c>
      <c r="E80" s="111">
        <v>203.40900000000002</v>
      </c>
      <c r="F80" s="19">
        <v>645549.22000000009</v>
      </c>
      <c r="G80" s="111">
        <v>290.73200000000003</v>
      </c>
      <c r="H80" s="19">
        <v>1012834.1600000001</v>
      </c>
      <c r="I80" s="106">
        <f t="shared" si="7"/>
        <v>3.5727967726609145E-3</v>
      </c>
      <c r="J80" s="82">
        <f t="shared" si="8"/>
        <v>0.96148819965191201</v>
      </c>
    </row>
    <row r="81" spans="2:10" s="1" customFormat="1" ht="20.100000000000001" customHeight="1" x14ac:dyDescent="0.25">
      <c r="B81" s="81" t="s">
        <v>142</v>
      </c>
      <c r="C81" s="111">
        <v>2.8260000000000001</v>
      </c>
      <c r="D81" s="19">
        <v>62320.19</v>
      </c>
      <c r="E81" s="111">
        <v>277.17399999999998</v>
      </c>
      <c r="F81" s="19">
        <v>4636865.5199999996</v>
      </c>
      <c r="G81" s="111">
        <v>280</v>
      </c>
      <c r="H81" s="19">
        <v>4699185.71</v>
      </c>
      <c r="I81" s="106">
        <f t="shared" si="7"/>
        <v>3.4409115485913347E-3</v>
      </c>
      <c r="J81" s="82">
        <f t="shared" si="8"/>
        <v>0.9649291112005034</v>
      </c>
    </row>
    <row r="82" spans="2:10" s="1" customFormat="1" ht="20.100000000000001" customHeight="1" x14ac:dyDescent="0.25">
      <c r="B82" s="81" t="s">
        <v>132</v>
      </c>
      <c r="C82" s="111">
        <v>113.60299999999999</v>
      </c>
      <c r="D82" s="19">
        <v>1674720.2600000007</v>
      </c>
      <c r="E82" s="111">
        <v>150.96299999999999</v>
      </c>
      <c r="F82" s="19">
        <v>2443657.35</v>
      </c>
      <c r="G82" s="111">
        <v>264.56599999999997</v>
      </c>
      <c r="H82" s="19">
        <v>4118377.6100000008</v>
      </c>
      <c r="I82" s="106">
        <f t="shared" si="7"/>
        <v>3.2512435884450535E-3</v>
      </c>
      <c r="J82" s="82">
        <f t="shared" si="8"/>
        <v>0.96818035478894848</v>
      </c>
    </row>
    <row r="83" spans="2:10" s="1" customFormat="1" ht="20.100000000000001" customHeight="1" x14ac:dyDescent="0.25">
      <c r="B83" s="81" t="s">
        <v>121</v>
      </c>
      <c r="C83" s="111"/>
      <c r="D83" s="19"/>
      <c r="E83" s="111">
        <v>246.76300000000003</v>
      </c>
      <c r="F83" s="19">
        <v>3245382.2600000002</v>
      </c>
      <c r="G83" s="111">
        <v>246.76300000000003</v>
      </c>
      <c r="H83" s="19">
        <v>3245382.2600000002</v>
      </c>
      <c r="I83" s="106">
        <f t="shared" si="7"/>
        <v>3.0324630588037275E-3</v>
      </c>
      <c r="J83" s="82">
        <f t="shared" si="8"/>
        <v>0.97121281784775226</v>
      </c>
    </row>
    <row r="84" spans="2:10" s="1" customFormat="1" ht="20.100000000000001" customHeight="1" x14ac:dyDescent="0.25">
      <c r="B84" s="81" t="s">
        <v>118</v>
      </c>
      <c r="C84" s="111"/>
      <c r="D84" s="19"/>
      <c r="E84" s="111">
        <v>218.74099999999999</v>
      </c>
      <c r="F84" s="19">
        <v>1994735.4899999998</v>
      </c>
      <c r="G84" s="111">
        <v>218.74099999999999</v>
      </c>
      <c r="H84" s="19">
        <v>1994735.4899999998</v>
      </c>
      <c r="I84" s="106">
        <f t="shared" si="7"/>
        <v>2.6881015466086325E-3</v>
      </c>
      <c r="J84" s="82">
        <f t="shared" si="8"/>
        <v>0.97390091939436085</v>
      </c>
    </row>
    <row r="85" spans="2:10" s="1" customFormat="1" ht="20.100000000000001" customHeight="1" x14ac:dyDescent="0.25">
      <c r="B85" s="81" t="s">
        <v>127</v>
      </c>
      <c r="C85" s="111">
        <v>0.67300000000000004</v>
      </c>
      <c r="D85" s="19">
        <v>7489.4600000000009</v>
      </c>
      <c r="E85" s="111">
        <v>196.608</v>
      </c>
      <c r="F85" s="19">
        <v>3221154.5900000012</v>
      </c>
      <c r="G85" s="111">
        <v>197.28100000000001</v>
      </c>
      <c r="H85" s="19">
        <v>3228644.0500000012</v>
      </c>
      <c r="I85" s="106">
        <f t="shared" si="7"/>
        <v>2.4243802543487398E-3</v>
      </c>
      <c r="J85" s="82">
        <f t="shared" si="8"/>
        <v>0.97632529964870962</v>
      </c>
    </row>
    <row r="86" spans="2:10" s="1" customFormat="1" ht="20.100000000000001" customHeight="1" x14ac:dyDescent="0.25">
      <c r="B86" s="81" t="s">
        <v>126</v>
      </c>
      <c r="C86" s="111">
        <v>29.276</v>
      </c>
      <c r="D86" s="19">
        <v>397888.93</v>
      </c>
      <c r="E86" s="111">
        <v>161.17200000000005</v>
      </c>
      <c r="F86" s="19">
        <v>1596623.7799999998</v>
      </c>
      <c r="G86" s="111">
        <v>190.44800000000006</v>
      </c>
      <c r="H86" s="19">
        <v>1994512.7099999997</v>
      </c>
      <c r="I86" s="106">
        <f t="shared" si="7"/>
        <v>2.3404097235932954E-3</v>
      </c>
      <c r="J86" s="82">
        <f t="shared" si="8"/>
        <v>0.97866570937230291</v>
      </c>
    </row>
    <row r="87" spans="2:10" s="1" customFormat="1" ht="20.100000000000001" customHeight="1" x14ac:dyDescent="0.25">
      <c r="B87" s="81" t="s">
        <v>135</v>
      </c>
      <c r="C87" s="111"/>
      <c r="D87" s="19"/>
      <c r="E87" s="111">
        <v>155.20500000000001</v>
      </c>
      <c r="F87" s="19">
        <v>583641.14</v>
      </c>
      <c r="G87" s="111">
        <v>155.20500000000001</v>
      </c>
      <c r="H87" s="19">
        <v>583641.14</v>
      </c>
      <c r="I87" s="106">
        <f t="shared" si="7"/>
        <v>1.9073095603539935E-3</v>
      </c>
      <c r="J87" s="82">
        <f t="shared" si="8"/>
        <v>0.98057301893265691</v>
      </c>
    </row>
    <row r="88" spans="2:10" s="1" customFormat="1" ht="20.100000000000001" customHeight="1" x14ac:dyDescent="0.25">
      <c r="B88" s="81" t="s">
        <v>233</v>
      </c>
      <c r="C88" s="111"/>
      <c r="D88" s="19"/>
      <c r="E88" s="111">
        <v>139.47499999999999</v>
      </c>
      <c r="F88" s="19">
        <v>315378.75</v>
      </c>
      <c r="G88" s="111">
        <v>139.47499999999999</v>
      </c>
      <c r="H88" s="19">
        <v>315378.75</v>
      </c>
      <c r="I88" s="106">
        <f t="shared" si="7"/>
        <v>1.7140040651420585E-3</v>
      </c>
      <c r="J88" s="82">
        <f t="shared" si="8"/>
        <v>0.98228702299779902</v>
      </c>
    </row>
    <row r="89" spans="2:10" s="1" customFormat="1" ht="20.100000000000001" customHeight="1" x14ac:dyDescent="0.25">
      <c r="B89" s="81" t="s">
        <v>134</v>
      </c>
      <c r="C89" s="116">
        <v>0.10100000000000001</v>
      </c>
      <c r="D89" s="19">
        <v>1787.7</v>
      </c>
      <c r="E89" s="111">
        <v>132.76300000000001</v>
      </c>
      <c r="F89" s="19">
        <v>511733.72999999986</v>
      </c>
      <c r="G89" s="111">
        <v>132.864</v>
      </c>
      <c r="H89" s="19">
        <v>513521.42999999988</v>
      </c>
      <c r="I89" s="106">
        <f t="shared" si="7"/>
        <v>1.632761685685854E-3</v>
      </c>
      <c r="J89" s="82">
        <f t="shared" si="8"/>
        <v>0.98391978468348484</v>
      </c>
    </row>
    <row r="90" spans="2:10" s="1" customFormat="1" ht="20.100000000000001" customHeight="1" x14ac:dyDescent="0.25">
      <c r="B90" s="81" t="s">
        <v>182</v>
      </c>
      <c r="C90" s="111">
        <v>2.3220000000000001</v>
      </c>
      <c r="D90" s="19">
        <v>31228.81</v>
      </c>
      <c r="E90" s="111">
        <v>126.33200000000002</v>
      </c>
      <c r="F90" s="19">
        <v>1730235.8699999996</v>
      </c>
      <c r="G90" s="111">
        <v>128.65400000000002</v>
      </c>
      <c r="H90" s="19">
        <v>1761464.6799999997</v>
      </c>
      <c r="I90" s="106">
        <f t="shared" si="7"/>
        <v>1.5810251227588203E-3</v>
      </c>
      <c r="J90" s="82">
        <f t="shared" si="8"/>
        <v>0.98550080980624366</v>
      </c>
    </row>
    <row r="91" spans="2:10" s="1" customFormat="1" ht="20.100000000000001" customHeight="1" x14ac:dyDescent="0.25">
      <c r="B91" s="81" t="s">
        <v>174</v>
      </c>
      <c r="C91" s="111">
        <v>5.8250000000000011</v>
      </c>
      <c r="D91" s="19">
        <v>55634.749999999993</v>
      </c>
      <c r="E91" s="111">
        <v>105.075</v>
      </c>
      <c r="F91" s="19">
        <v>1914700.32</v>
      </c>
      <c r="G91" s="111">
        <v>110.9</v>
      </c>
      <c r="H91" s="19">
        <v>1970335.07</v>
      </c>
      <c r="I91" s="106">
        <f t="shared" si="7"/>
        <v>1.3628467526384967E-3</v>
      </c>
      <c r="J91" s="82">
        <f t="shared" si="8"/>
        <v>0.9868636565588822</v>
      </c>
    </row>
    <row r="92" spans="2:10" s="1" customFormat="1" ht="20.100000000000001" customHeight="1" x14ac:dyDescent="0.25">
      <c r="B92" s="81" t="s">
        <v>133</v>
      </c>
      <c r="C92" s="111">
        <v>2.2560000000000002</v>
      </c>
      <c r="D92" s="19">
        <v>35977.919999999998</v>
      </c>
      <c r="E92" s="111">
        <v>101.56900000000002</v>
      </c>
      <c r="F92" s="19">
        <v>445628.5</v>
      </c>
      <c r="G92" s="111">
        <v>103.82500000000002</v>
      </c>
      <c r="H92" s="19">
        <v>481606.42</v>
      </c>
      <c r="I92" s="106">
        <f t="shared" si="7"/>
        <v>1.2759022911874836E-3</v>
      </c>
      <c r="J92" s="82">
        <f t="shared" si="8"/>
        <v>0.98813955885006965</v>
      </c>
    </row>
    <row r="93" spans="2:10" s="1" customFormat="1" ht="20.100000000000001" customHeight="1" x14ac:dyDescent="0.25">
      <c r="B93" s="81" t="s">
        <v>171</v>
      </c>
      <c r="C93" s="19">
        <v>1.2999999999999999E-2</v>
      </c>
      <c r="D93" s="19">
        <v>317.76</v>
      </c>
      <c r="E93" s="111">
        <v>100.547</v>
      </c>
      <c r="F93" s="19">
        <v>1554597.3199999996</v>
      </c>
      <c r="G93" s="111">
        <v>100.56</v>
      </c>
      <c r="H93" s="19">
        <v>1554915.0799999996</v>
      </c>
      <c r="I93" s="106">
        <f t="shared" si="7"/>
        <v>1.2357788047369451E-3</v>
      </c>
      <c r="J93" s="82">
        <f t="shared" si="8"/>
        <v>0.98937533765480656</v>
      </c>
    </row>
    <row r="94" spans="2:10" s="1" customFormat="1" ht="20.100000000000001" customHeight="1" x14ac:dyDescent="0.25">
      <c r="B94" s="81" t="s">
        <v>130</v>
      </c>
      <c r="C94" s="111">
        <v>5.1109999999999971</v>
      </c>
      <c r="D94" s="19">
        <v>79134.759999999995</v>
      </c>
      <c r="E94" s="111">
        <v>89.647999999999996</v>
      </c>
      <c r="F94" s="19">
        <v>2972356.2100000014</v>
      </c>
      <c r="G94" s="111">
        <v>94.758999999999986</v>
      </c>
      <c r="H94" s="19">
        <v>3051490.9700000011</v>
      </c>
      <c r="I94" s="106">
        <f t="shared" si="7"/>
        <v>1.1644904908320224E-3</v>
      </c>
      <c r="J94" s="82">
        <f t="shared" si="8"/>
        <v>0.99053982814563857</v>
      </c>
    </row>
    <row r="95" spans="2:10" s="1" customFormat="1" ht="20.100000000000001" customHeight="1" x14ac:dyDescent="0.25">
      <c r="B95" s="81" t="s">
        <v>178</v>
      </c>
      <c r="C95" s="116"/>
      <c r="D95" s="19"/>
      <c r="E95" s="111">
        <v>80.070000000000022</v>
      </c>
      <c r="F95" s="19">
        <v>1993352.3200000005</v>
      </c>
      <c r="G95" s="111">
        <v>80.070000000000022</v>
      </c>
      <c r="H95" s="19">
        <v>1993352.3200000005</v>
      </c>
      <c r="I95" s="106">
        <f t="shared" si="7"/>
        <v>9.8397781319895807E-4</v>
      </c>
      <c r="J95" s="82">
        <f t="shared" si="8"/>
        <v>0.99152380595883749</v>
      </c>
    </row>
    <row r="96" spans="2:10" s="1" customFormat="1" ht="20.100000000000001" customHeight="1" x14ac:dyDescent="0.25">
      <c r="B96" s="81" t="s">
        <v>124</v>
      </c>
      <c r="C96" s="19">
        <v>2.4E-2</v>
      </c>
      <c r="D96" s="19">
        <v>327.5</v>
      </c>
      <c r="E96" s="111">
        <v>65.916999999999987</v>
      </c>
      <c r="F96" s="19">
        <v>1331851.3900000008</v>
      </c>
      <c r="G96" s="111">
        <v>65.940999999999988</v>
      </c>
      <c r="H96" s="19">
        <v>1332178.8900000008</v>
      </c>
      <c r="I96" s="106">
        <f t="shared" si="7"/>
        <v>8.1034695866307556E-4</v>
      </c>
      <c r="J96" s="82">
        <f t="shared" si="8"/>
        <v>0.9923341529175006</v>
      </c>
    </row>
    <row r="97" spans="2:10" s="1" customFormat="1" ht="20.100000000000001" customHeight="1" x14ac:dyDescent="0.25">
      <c r="B97" s="81" t="s">
        <v>136</v>
      </c>
      <c r="C97" s="111">
        <v>3.2290000000000001</v>
      </c>
      <c r="D97" s="19">
        <v>44652.53</v>
      </c>
      <c r="E97" s="111">
        <v>48.09899999999999</v>
      </c>
      <c r="F97" s="19">
        <v>759283.72</v>
      </c>
      <c r="G97" s="111">
        <v>51.327999999999989</v>
      </c>
      <c r="H97" s="19">
        <v>803936.25</v>
      </c>
      <c r="I97" s="106">
        <f t="shared" si="7"/>
        <v>6.3076824273605714E-4</v>
      </c>
      <c r="J97" s="82">
        <f t="shared" si="8"/>
        <v>0.9929649211602366</v>
      </c>
    </row>
    <row r="98" spans="2:10" s="1" customFormat="1" ht="20.100000000000001" customHeight="1" x14ac:dyDescent="0.25">
      <c r="B98" s="81" t="s">
        <v>185</v>
      </c>
      <c r="C98" s="19">
        <v>0.03</v>
      </c>
      <c r="D98" s="19">
        <v>239.76999999999998</v>
      </c>
      <c r="E98" s="111">
        <v>48.147000000000013</v>
      </c>
      <c r="F98" s="19">
        <v>346417.2200000002</v>
      </c>
      <c r="G98" s="111">
        <v>48.177000000000014</v>
      </c>
      <c r="H98" s="19">
        <v>346656.99000000022</v>
      </c>
      <c r="I98" s="106">
        <f t="shared" si="7"/>
        <v>5.9204569884458845E-4</v>
      </c>
      <c r="J98" s="82">
        <f t="shared" si="8"/>
        <v>0.99355696685908124</v>
      </c>
    </row>
    <row r="99" spans="2:10" s="1" customFormat="1" ht="20.100000000000001" customHeight="1" x14ac:dyDescent="0.25">
      <c r="B99" s="81" t="s">
        <v>177</v>
      </c>
      <c r="C99" s="116"/>
      <c r="D99" s="19"/>
      <c r="E99" s="111">
        <v>46.018999999999998</v>
      </c>
      <c r="F99" s="19">
        <v>114202.94999999997</v>
      </c>
      <c r="G99" s="111">
        <v>46.018999999999998</v>
      </c>
      <c r="H99" s="19">
        <v>114202.94999999997</v>
      </c>
      <c r="I99" s="106">
        <f t="shared" si="7"/>
        <v>5.6552610198080228E-4</v>
      </c>
      <c r="J99" s="82">
        <f t="shared" si="8"/>
        <v>0.99412249296106203</v>
      </c>
    </row>
    <row r="100" spans="2:10" s="1" customFormat="1" ht="20.100000000000001" customHeight="1" x14ac:dyDescent="0.25">
      <c r="B100" s="81" t="s">
        <v>151</v>
      </c>
      <c r="C100" s="111"/>
      <c r="D100" s="19"/>
      <c r="E100" s="111">
        <v>44.533000000000001</v>
      </c>
      <c r="F100" s="19">
        <v>962452.39000000013</v>
      </c>
      <c r="G100" s="111">
        <v>44.533000000000001</v>
      </c>
      <c r="H100" s="19">
        <v>962452.39000000013</v>
      </c>
      <c r="I100" s="106">
        <f t="shared" si="7"/>
        <v>5.472646928336354E-4</v>
      </c>
      <c r="J100" s="82">
        <f t="shared" si="8"/>
        <v>0.99466975765389565</v>
      </c>
    </row>
    <row r="101" spans="2:10" s="1" customFormat="1" ht="20.100000000000001" customHeight="1" x14ac:dyDescent="0.25">
      <c r="B101" s="81" t="s">
        <v>137</v>
      </c>
      <c r="C101" s="116">
        <v>0.25</v>
      </c>
      <c r="D101" s="19">
        <v>3012.1</v>
      </c>
      <c r="E101" s="111">
        <v>41.787999999999997</v>
      </c>
      <c r="F101" s="19">
        <v>362480.69</v>
      </c>
      <c r="G101" s="111">
        <v>42.037999999999997</v>
      </c>
      <c r="H101" s="19">
        <v>365492.79</v>
      </c>
      <c r="I101" s="106">
        <f t="shared" si="7"/>
        <v>5.1660371314172333E-4</v>
      </c>
      <c r="J101" s="82">
        <f t="shared" si="8"/>
        <v>0.99518636136703742</v>
      </c>
    </row>
    <row r="102" spans="2:10" s="1" customFormat="1" ht="17.45" customHeight="1" x14ac:dyDescent="0.25">
      <c r="B102" s="81" t="s">
        <v>138</v>
      </c>
      <c r="C102" s="116">
        <v>0.249</v>
      </c>
      <c r="D102" s="19">
        <v>2300</v>
      </c>
      <c r="E102" s="111">
        <v>37.319000000000003</v>
      </c>
      <c r="F102" s="19">
        <v>84154.939999999988</v>
      </c>
      <c r="G102" s="111">
        <v>37.568000000000005</v>
      </c>
      <c r="H102" s="19">
        <v>86454.939999999988</v>
      </c>
      <c r="I102" s="199">
        <f t="shared" si="7"/>
        <v>4.6167201806242601E-4</v>
      </c>
      <c r="J102" s="82">
        <f t="shared" si="8"/>
        <v>0.99564803338509988</v>
      </c>
    </row>
    <row r="103" spans="2:10" s="1" customFormat="1" ht="17.45" customHeight="1" x14ac:dyDescent="0.25">
      <c r="B103" s="81" t="s">
        <v>176</v>
      </c>
      <c r="C103" s="111">
        <v>1.3440000000000001</v>
      </c>
      <c r="D103" s="19">
        <v>35280</v>
      </c>
      <c r="E103" s="111">
        <v>34.611999999999995</v>
      </c>
      <c r="F103" s="19">
        <v>109102.22000000002</v>
      </c>
      <c r="G103" s="111">
        <v>35.955999999999996</v>
      </c>
      <c r="H103" s="19">
        <v>144382.22000000003</v>
      </c>
      <c r="I103" s="199">
        <f t="shared" si="7"/>
        <v>4.4186219871839293E-4</v>
      </c>
      <c r="J103" s="82">
        <f t="shared" si="8"/>
        <v>0.99608989558381833</v>
      </c>
    </row>
    <row r="104" spans="2:10" s="1" customFormat="1" ht="17.45" customHeight="1" x14ac:dyDescent="0.25">
      <c r="B104" s="81" t="s">
        <v>164</v>
      </c>
      <c r="C104" s="111">
        <v>1.6780000000000002</v>
      </c>
      <c r="D104" s="19">
        <v>54177.35</v>
      </c>
      <c r="E104" s="111">
        <v>33.838000000000001</v>
      </c>
      <c r="F104" s="19">
        <v>507286.07000000012</v>
      </c>
      <c r="G104" s="111">
        <v>35.515999999999998</v>
      </c>
      <c r="H104" s="19">
        <v>561463.42000000016</v>
      </c>
      <c r="I104" s="199">
        <f t="shared" si="7"/>
        <v>4.36455051999178E-4</v>
      </c>
      <c r="J104" s="82">
        <f t="shared" si="8"/>
        <v>0.99652635063581751</v>
      </c>
    </row>
    <row r="105" spans="2:10" s="1" customFormat="1" ht="17.45" customHeight="1" x14ac:dyDescent="0.25">
      <c r="B105" s="81" t="s">
        <v>175</v>
      </c>
      <c r="C105" s="19">
        <v>0.02</v>
      </c>
      <c r="D105" s="19">
        <v>90</v>
      </c>
      <c r="E105" s="111">
        <v>34.550000000000004</v>
      </c>
      <c r="F105" s="19">
        <v>541719.61</v>
      </c>
      <c r="G105" s="111">
        <v>34.570000000000007</v>
      </c>
      <c r="H105" s="19">
        <v>541809.61</v>
      </c>
      <c r="I105" s="199">
        <f t="shared" si="7"/>
        <v>4.2482968655286593E-4</v>
      </c>
      <c r="J105" s="82">
        <f t="shared" si="8"/>
        <v>0.9969511803223704</v>
      </c>
    </row>
    <row r="106" spans="2:10" s="1" customFormat="1" ht="17.45" customHeight="1" x14ac:dyDescent="0.25">
      <c r="B106" s="81" t="s">
        <v>211</v>
      </c>
      <c r="C106" s="116"/>
      <c r="D106" s="19"/>
      <c r="E106" s="111">
        <v>31.545999999999996</v>
      </c>
      <c r="F106" s="19">
        <v>313104.90999999997</v>
      </c>
      <c r="G106" s="111">
        <v>31.545999999999996</v>
      </c>
      <c r="H106" s="19">
        <v>313104.90999999997</v>
      </c>
      <c r="I106" s="199">
        <f t="shared" si="7"/>
        <v>3.8766784182807937E-4</v>
      </c>
      <c r="J106" s="82">
        <f t="shared" si="8"/>
        <v>0.99733884816419849</v>
      </c>
    </row>
    <row r="107" spans="2:10" s="1" customFormat="1" ht="17.45" customHeight="1" x14ac:dyDescent="0.25">
      <c r="B107" s="81" t="s">
        <v>129</v>
      </c>
      <c r="C107" s="111"/>
      <c r="D107" s="19"/>
      <c r="E107" s="111">
        <v>25.336000000000006</v>
      </c>
      <c r="F107" s="19">
        <v>191380.26999999993</v>
      </c>
      <c r="G107" s="111">
        <v>25.336000000000006</v>
      </c>
      <c r="H107" s="19">
        <v>191380.26999999993</v>
      </c>
      <c r="I107" s="199">
        <f t="shared" si="7"/>
        <v>3.1135333926825027E-4</v>
      </c>
      <c r="J107" s="82">
        <f t="shared" si="8"/>
        <v>0.99765020150346673</v>
      </c>
    </row>
    <row r="108" spans="2:10" s="1" customFormat="1" ht="17.45" customHeight="1" x14ac:dyDescent="0.25">
      <c r="B108" s="81" t="s">
        <v>212</v>
      </c>
      <c r="C108" s="111"/>
      <c r="D108" s="19"/>
      <c r="E108" s="111">
        <v>22.934000000000001</v>
      </c>
      <c r="F108" s="19">
        <v>202547.80000000002</v>
      </c>
      <c r="G108" s="111">
        <v>22.934000000000001</v>
      </c>
      <c r="H108" s="19">
        <v>202547.80000000002</v>
      </c>
      <c r="I108" s="199">
        <f t="shared" si="7"/>
        <v>2.8183523376926314E-4</v>
      </c>
      <c r="J108" s="82">
        <f t="shared" si="8"/>
        <v>0.99793203673723596</v>
      </c>
    </row>
    <row r="109" spans="2:10" s="1" customFormat="1" ht="17.45" customHeight="1" x14ac:dyDescent="0.25">
      <c r="B109" s="81" t="s">
        <v>234</v>
      </c>
      <c r="C109" s="111">
        <v>18.774999999999999</v>
      </c>
      <c r="D109" s="19">
        <v>41302.800000000003</v>
      </c>
      <c r="E109" s="111">
        <v>2.7080000000000002</v>
      </c>
      <c r="F109" s="19">
        <v>14307.84</v>
      </c>
      <c r="G109" s="111">
        <v>21.482999999999997</v>
      </c>
      <c r="H109" s="19">
        <v>55610.64</v>
      </c>
      <c r="I109" s="199">
        <f t="shared" si="7"/>
        <v>2.6400393856567013E-4</v>
      </c>
      <c r="J109" s="82">
        <f t="shared" si="8"/>
        <v>0.99819604067580159</v>
      </c>
    </row>
    <row r="110" spans="2:10" s="1" customFormat="1" ht="17.45" customHeight="1" x14ac:dyDescent="0.25">
      <c r="B110" s="81" t="s">
        <v>145</v>
      </c>
      <c r="C110" s="111"/>
      <c r="D110" s="19"/>
      <c r="E110" s="111">
        <v>20.695999999999998</v>
      </c>
      <c r="F110" s="19">
        <v>232497.55999999997</v>
      </c>
      <c r="G110" s="111">
        <v>20.695999999999998</v>
      </c>
      <c r="H110" s="19">
        <v>232497.55999999997</v>
      </c>
      <c r="I110" s="199">
        <f t="shared" si="7"/>
        <v>2.5433251932016518E-4</v>
      </c>
      <c r="J110" s="82">
        <f>+I110+J109</f>
        <v>0.99845037319512175</v>
      </c>
    </row>
    <row r="111" spans="2:10" s="1" customFormat="1" ht="17.45" customHeight="1" x14ac:dyDescent="0.25">
      <c r="B111" s="81" t="s">
        <v>198</v>
      </c>
      <c r="C111" s="116"/>
      <c r="D111" s="19"/>
      <c r="E111" s="111">
        <v>17.436999999999998</v>
      </c>
      <c r="F111" s="19">
        <v>279828.00999999995</v>
      </c>
      <c r="G111" s="111">
        <v>17.436999999999998</v>
      </c>
      <c r="H111" s="19">
        <v>279828.00999999995</v>
      </c>
      <c r="I111" s="199">
        <f t="shared" si="7"/>
        <v>2.1428276668852535E-4</v>
      </c>
      <c r="J111" s="82">
        <f t="shared" si="8"/>
        <v>0.99866465596181031</v>
      </c>
    </row>
    <row r="112" spans="2:10" s="1" customFormat="1" ht="17.45" customHeight="1" x14ac:dyDescent="0.25">
      <c r="B112" s="81" t="s">
        <v>213</v>
      </c>
      <c r="C112" s="111"/>
      <c r="D112" s="19"/>
      <c r="E112" s="111">
        <v>16.797000000000001</v>
      </c>
      <c r="F112" s="19">
        <v>249107.07000000004</v>
      </c>
      <c r="G112" s="111">
        <v>16.797000000000001</v>
      </c>
      <c r="H112" s="19">
        <v>249107.07000000004</v>
      </c>
      <c r="I112" s="199">
        <f t="shared" si="7"/>
        <v>2.0641782600603091E-4</v>
      </c>
      <c r="J112" s="82">
        <f t="shared" si="8"/>
        <v>0.99887107378781637</v>
      </c>
    </row>
    <row r="113" spans="2:10" s="1" customFormat="1" ht="17.45" customHeight="1" x14ac:dyDescent="0.25">
      <c r="B113" s="81" t="s">
        <v>139</v>
      </c>
      <c r="C113" s="116">
        <v>0.153</v>
      </c>
      <c r="D113" s="19">
        <v>7064.4500000000007</v>
      </c>
      <c r="E113" s="111">
        <v>16.287000000000003</v>
      </c>
      <c r="F113" s="19">
        <v>278086.57</v>
      </c>
      <c r="G113" s="111">
        <v>16.440000000000001</v>
      </c>
      <c r="H113" s="19">
        <v>285151.02</v>
      </c>
      <c r="I113" s="199">
        <f t="shared" si="7"/>
        <v>2.0203066378157695E-4</v>
      </c>
      <c r="J113" s="82">
        <f t="shared" si="8"/>
        <v>0.99907310445159792</v>
      </c>
    </row>
    <row r="114" spans="2:10" s="1" customFormat="1" ht="17.45" customHeight="1" x14ac:dyDescent="0.25">
      <c r="B114" s="81" t="s">
        <v>181</v>
      </c>
      <c r="C114" s="111">
        <v>5.5670000000000002</v>
      </c>
      <c r="D114" s="19">
        <v>35383.89</v>
      </c>
      <c r="E114" s="111">
        <v>8.9830000000000005</v>
      </c>
      <c r="F114" s="19">
        <v>78500.720000000016</v>
      </c>
      <c r="G114" s="111">
        <v>14.55</v>
      </c>
      <c r="H114" s="19">
        <v>113884.61000000002</v>
      </c>
      <c r="I114" s="199">
        <f t="shared" si="7"/>
        <v>1.7880451082858545E-4</v>
      </c>
      <c r="J114" s="82">
        <f t="shared" si="8"/>
        <v>0.99925190896242655</v>
      </c>
    </row>
    <row r="115" spans="2:10" s="1" customFormat="1" ht="17.45" customHeight="1" x14ac:dyDescent="0.25">
      <c r="B115" s="81" t="s">
        <v>199</v>
      </c>
      <c r="C115" s="111">
        <v>3.9809999999999999</v>
      </c>
      <c r="D115" s="19">
        <v>576725.09000000008</v>
      </c>
      <c r="E115" s="111">
        <v>9.9569999999999972</v>
      </c>
      <c r="F115" s="19">
        <v>205104.06</v>
      </c>
      <c r="G115" s="111">
        <v>13.937999999999997</v>
      </c>
      <c r="H115" s="19">
        <v>781829.15000000014</v>
      </c>
      <c r="I115" s="199">
        <f t="shared" si="7"/>
        <v>1.7128366130095006E-4</v>
      </c>
      <c r="J115" s="82">
        <f t="shared" si="8"/>
        <v>0.99942319262372747</v>
      </c>
    </row>
    <row r="116" spans="2:10" s="1" customFormat="1" ht="17.45" customHeight="1" x14ac:dyDescent="0.25">
      <c r="B116" s="81" t="s">
        <v>186</v>
      </c>
      <c r="C116" s="111">
        <v>1.1519999999999999</v>
      </c>
      <c r="D116" s="19">
        <v>13507.2</v>
      </c>
      <c r="E116" s="111">
        <v>9.7419999999999991</v>
      </c>
      <c r="F116" s="19">
        <v>162480.68</v>
      </c>
      <c r="G116" s="111">
        <v>10.893999999999998</v>
      </c>
      <c r="H116" s="19">
        <v>175987.88</v>
      </c>
      <c r="I116" s="199">
        <f t="shared" si="7"/>
        <v>1.3387603717983568E-4</v>
      </c>
      <c r="J116" s="188">
        <f t="shared" si="8"/>
        <v>0.99955706866090732</v>
      </c>
    </row>
    <row r="117" spans="2:10" s="1" customFormat="1" ht="17.45" customHeight="1" x14ac:dyDescent="0.25">
      <c r="B117" s="81" t="s">
        <v>209</v>
      </c>
      <c r="C117" s="111"/>
      <c r="D117" s="19"/>
      <c r="E117" s="111">
        <v>8.1750000000000007</v>
      </c>
      <c r="F117" s="19">
        <v>95004.58</v>
      </c>
      <c r="G117" s="111">
        <v>8.1750000000000007</v>
      </c>
      <c r="H117" s="19">
        <v>95004.58</v>
      </c>
      <c r="I117" s="199">
        <f t="shared" si="7"/>
        <v>1.0046232824905058E-4</v>
      </c>
      <c r="J117" s="188">
        <f t="shared" si="8"/>
        <v>0.99965753098915633</v>
      </c>
    </row>
    <row r="118" spans="2:10" s="1" customFormat="1" ht="17.45" customHeight="1" x14ac:dyDescent="0.25">
      <c r="B118" s="81" t="s">
        <v>180</v>
      </c>
      <c r="C118" s="116">
        <v>9.3000000000000013E-2</v>
      </c>
      <c r="D118" s="19">
        <v>9324.6099999999988</v>
      </c>
      <c r="E118" s="111">
        <v>6.7059999999999986</v>
      </c>
      <c r="F118" s="19">
        <v>323536.00000000006</v>
      </c>
      <c r="G118" s="111">
        <v>6.7989999999999986</v>
      </c>
      <c r="H118" s="19">
        <v>332860.61000000004</v>
      </c>
      <c r="I118" s="199">
        <f t="shared" si="7"/>
        <v>8.3552705781687422E-5</v>
      </c>
      <c r="J118" s="188">
        <f t="shared" si="8"/>
        <v>0.99974108369493797</v>
      </c>
    </row>
    <row r="119" spans="2:10" s="1" customFormat="1" ht="17.45" customHeight="1" x14ac:dyDescent="0.25">
      <c r="B119" s="81" t="s">
        <v>166</v>
      </c>
      <c r="C119" s="111"/>
      <c r="D119" s="19"/>
      <c r="E119" s="111">
        <v>5.6459999999999999</v>
      </c>
      <c r="F119" s="19">
        <v>57199.509999999995</v>
      </c>
      <c r="G119" s="111">
        <v>5.6459999999999999</v>
      </c>
      <c r="H119" s="19">
        <v>57199.509999999995</v>
      </c>
      <c r="I119" s="200">
        <f t="shared" si="7"/>
        <v>6.938352358338098E-5</v>
      </c>
      <c r="J119" s="188">
        <f>+I119+J118</f>
        <v>0.9998104672185214</v>
      </c>
    </row>
    <row r="120" spans="2:10" s="1" customFormat="1" ht="17.45" customHeight="1" x14ac:dyDescent="0.25">
      <c r="B120" s="81" t="s">
        <v>159</v>
      </c>
      <c r="C120" s="111"/>
      <c r="D120" s="19"/>
      <c r="E120" s="111">
        <v>3.8109999999999999</v>
      </c>
      <c r="F120" s="19">
        <v>43242.590000000004</v>
      </c>
      <c r="G120" s="111">
        <v>3.8109999999999999</v>
      </c>
      <c r="H120" s="19">
        <v>43242.590000000004</v>
      </c>
      <c r="I120" s="200">
        <f t="shared" si="7"/>
        <v>4.6833263970291342E-5</v>
      </c>
      <c r="J120" s="188">
        <f t="shared" si="8"/>
        <v>0.99985730048249166</v>
      </c>
    </row>
    <row r="121" spans="2:10" s="1" customFormat="1" ht="17.45" customHeight="1" x14ac:dyDescent="0.25">
      <c r="B121" s="81" t="s">
        <v>189</v>
      </c>
      <c r="C121" s="19"/>
      <c r="D121" s="19"/>
      <c r="E121" s="111">
        <v>2.4950000000000001</v>
      </c>
      <c r="F121" s="19">
        <v>64136.56</v>
      </c>
      <c r="G121" s="111">
        <v>2.4950000000000001</v>
      </c>
      <c r="H121" s="19">
        <v>64136.56</v>
      </c>
      <c r="I121" s="200">
        <f t="shared" si="7"/>
        <v>3.0660979691912076E-5</v>
      </c>
      <c r="J121" s="188">
        <f t="shared" si="8"/>
        <v>0.99988796146218362</v>
      </c>
    </row>
    <row r="122" spans="2:10" s="1" customFormat="1" ht="17.45" customHeight="1" x14ac:dyDescent="0.25">
      <c r="B122" s="81" t="s">
        <v>167</v>
      </c>
      <c r="C122" s="111"/>
      <c r="D122" s="19"/>
      <c r="E122" s="111">
        <v>1.643</v>
      </c>
      <c r="F122" s="19">
        <v>40097.050000000003</v>
      </c>
      <c r="G122" s="111">
        <v>1.643</v>
      </c>
      <c r="H122" s="19">
        <v>40097.050000000003</v>
      </c>
      <c r="I122" s="200">
        <f t="shared" si="7"/>
        <v>2.0190777408341296E-5</v>
      </c>
      <c r="J122" s="188">
        <f t="shared" si="8"/>
        <v>0.99990815223959195</v>
      </c>
    </row>
    <row r="123" spans="2:10" s="1" customFormat="1" ht="17.45" customHeight="1" x14ac:dyDescent="0.25">
      <c r="B123" s="81" t="s">
        <v>179</v>
      </c>
      <c r="C123" s="116">
        <v>7.0999999999999994E-2</v>
      </c>
      <c r="D123" s="19">
        <v>1374.85</v>
      </c>
      <c r="E123" s="111">
        <v>1.2689999999999999</v>
      </c>
      <c r="F123" s="19">
        <v>27326.269999999997</v>
      </c>
      <c r="G123" s="111">
        <v>1.3399999999999999</v>
      </c>
      <c r="H123" s="19">
        <v>28701.119999999995</v>
      </c>
      <c r="I123" s="200">
        <f t="shared" si="7"/>
        <v>1.6467219553972815E-5</v>
      </c>
      <c r="J123" s="188">
        <f t="shared" si="8"/>
        <v>0.9999246194591459</v>
      </c>
    </row>
    <row r="124" spans="2:10" s="1" customFormat="1" ht="17.45" customHeight="1" x14ac:dyDescent="0.25">
      <c r="B124" s="81" t="s">
        <v>208</v>
      </c>
      <c r="C124" s="111">
        <v>0.66200000000000003</v>
      </c>
      <c r="D124" s="19">
        <v>13951.279999999999</v>
      </c>
      <c r="E124" s="116">
        <v>0.27999999999999997</v>
      </c>
      <c r="F124" s="19">
        <v>5110.1400000000003</v>
      </c>
      <c r="G124" s="111">
        <v>0.94199999999999995</v>
      </c>
      <c r="H124" s="19">
        <v>19061.419999999998</v>
      </c>
      <c r="I124" s="200">
        <f t="shared" si="7"/>
        <v>1.1576209567046561E-5</v>
      </c>
      <c r="J124" s="188">
        <f t="shared" si="8"/>
        <v>0.99993619566871295</v>
      </c>
    </row>
    <row r="125" spans="2:10" s="1" customFormat="1" ht="17.45" customHeight="1" x14ac:dyDescent="0.25">
      <c r="B125" s="81" t="s">
        <v>191</v>
      </c>
      <c r="C125" s="111"/>
      <c r="D125" s="19"/>
      <c r="E125" s="111">
        <v>0.86599999999999999</v>
      </c>
      <c r="F125" s="19">
        <v>13045.34</v>
      </c>
      <c r="G125" s="111">
        <v>0.86599999999999999</v>
      </c>
      <c r="H125" s="19">
        <v>13045.34</v>
      </c>
      <c r="I125" s="200">
        <f t="shared" ref="I125:I136" si="9">+G125/$G$140</f>
        <v>1.0642247861000342E-5</v>
      </c>
      <c r="J125" s="188">
        <f t="shared" si="8"/>
        <v>0.99994683791657391</v>
      </c>
    </row>
    <row r="126" spans="2:10" s="1" customFormat="1" ht="17.45" customHeight="1" x14ac:dyDescent="0.25">
      <c r="B126" s="81" t="s">
        <v>196</v>
      </c>
      <c r="C126" s="111"/>
      <c r="D126" s="19"/>
      <c r="E126" s="111">
        <v>0.81899999999999995</v>
      </c>
      <c r="F126" s="19">
        <v>17774.2</v>
      </c>
      <c r="G126" s="116">
        <v>0.81899999999999995</v>
      </c>
      <c r="H126" s="19">
        <v>17774.2</v>
      </c>
      <c r="I126" s="200">
        <f t="shared" si="9"/>
        <v>1.0064666279629653E-5</v>
      </c>
      <c r="J126" s="188">
        <f t="shared" si="8"/>
        <v>0.99995690258285352</v>
      </c>
    </row>
    <row r="127" spans="2:10" s="1" customFormat="1" ht="17.45" customHeight="1" x14ac:dyDescent="0.25">
      <c r="B127" s="81" t="s">
        <v>200</v>
      </c>
      <c r="C127" s="111"/>
      <c r="D127" s="19"/>
      <c r="E127" s="116">
        <v>0.78800000000000003</v>
      </c>
      <c r="F127" s="19">
        <v>25538.769999999997</v>
      </c>
      <c r="G127" s="116">
        <v>0.78800000000000003</v>
      </c>
      <c r="H127" s="19">
        <v>25538.769999999997</v>
      </c>
      <c r="I127" s="200">
        <f t="shared" si="9"/>
        <v>9.6837082153213287E-6</v>
      </c>
      <c r="J127" s="188">
        <f t="shared" ref="J127:J139" si="10">+I127+J126</f>
        <v>0.99996658629106883</v>
      </c>
    </row>
    <row r="128" spans="2:10" s="1" customFormat="1" ht="17.45" customHeight="1" x14ac:dyDescent="0.25">
      <c r="B128" s="81" t="s">
        <v>163</v>
      </c>
      <c r="C128" s="111"/>
      <c r="D128" s="19"/>
      <c r="E128" s="116">
        <v>0.55699999999999994</v>
      </c>
      <c r="F128" s="19">
        <v>17833.260000000002</v>
      </c>
      <c r="G128" s="116">
        <v>0.55699999999999994</v>
      </c>
      <c r="H128" s="19">
        <v>17833.260000000002</v>
      </c>
      <c r="I128" s="200">
        <f t="shared" si="9"/>
        <v>6.8449561877334756E-6</v>
      </c>
      <c r="J128" s="188">
        <f t="shared" si="10"/>
        <v>0.99997343124725657</v>
      </c>
    </row>
    <row r="129" spans="2:10" s="1" customFormat="1" ht="17.45" customHeight="1" x14ac:dyDescent="0.25">
      <c r="B129" s="81" t="s">
        <v>158</v>
      </c>
      <c r="C129" s="19"/>
      <c r="D129" s="19"/>
      <c r="E129" s="116">
        <v>0.37500000000000011</v>
      </c>
      <c r="F129" s="19">
        <v>9252.82</v>
      </c>
      <c r="G129" s="116">
        <v>0.37500000000000011</v>
      </c>
      <c r="H129" s="19">
        <v>9252.82</v>
      </c>
      <c r="I129" s="201">
        <f t="shared" si="9"/>
        <v>4.6083636811491105E-6</v>
      </c>
      <c r="J129" s="188">
        <f t="shared" si="10"/>
        <v>0.99997803961093767</v>
      </c>
    </row>
    <row r="130" spans="2:10" s="1" customFormat="1" ht="17.45" customHeight="1" x14ac:dyDescent="0.25">
      <c r="B130" s="81" t="s">
        <v>146</v>
      </c>
      <c r="C130" s="19"/>
      <c r="D130" s="19"/>
      <c r="E130" s="116">
        <v>0.33600000000000002</v>
      </c>
      <c r="F130" s="19">
        <v>10884</v>
      </c>
      <c r="G130" s="116">
        <v>0.33600000000000002</v>
      </c>
      <c r="H130" s="19">
        <v>10884</v>
      </c>
      <c r="I130" s="201">
        <f t="shared" si="9"/>
        <v>4.1290938583096019E-6</v>
      </c>
      <c r="J130" s="188">
        <f t="shared" si="10"/>
        <v>0.99998216870479595</v>
      </c>
    </row>
    <row r="131" spans="2:10" s="1" customFormat="1" ht="17.45" customHeight="1" x14ac:dyDescent="0.25">
      <c r="B131" s="81" t="s">
        <v>210</v>
      </c>
      <c r="C131" s="19"/>
      <c r="D131" s="19"/>
      <c r="E131" s="116">
        <v>0.32</v>
      </c>
      <c r="F131" s="19">
        <v>8486.26</v>
      </c>
      <c r="G131" s="116">
        <v>0.32</v>
      </c>
      <c r="H131" s="19">
        <v>8486.26</v>
      </c>
      <c r="I131" s="201">
        <f t="shared" si="9"/>
        <v>3.9324703412472395E-6</v>
      </c>
      <c r="J131" s="188">
        <f>+I131+J130</f>
        <v>0.9999861011751372</v>
      </c>
    </row>
    <row r="132" spans="2:10" s="1" customFormat="1" ht="17.45" customHeight="1" x14ac:dyDescent="0.25">
      <c r="B132" s="81" t="s">
        <v>235</v>
      </c>
      <c r="C132" s="19"/>
      <c r="D132" s="19"/>
      <c r="E132" s="116">
        <v>0.30199999999999999</v>
      </c>
      <c r="F132" s="19">
        <v>12475.05</v>
      </c>
      <c r="G132" s="116">
        <v>0.30199999999999999</v>
      </c>
      <c r="H132" s="19">
        <v>12475.05</v>
      </c>
      <c r="I132" s="201">
        <f t="shared" si="9"/>
        <v>3.7112688845520822E-6</v>
      </c>
      <c r="J132" s="188">
        <f t="shared" si="10"/>
        <v>0.99998981244402174</v>
      </c>
    </row>
    <row r="133" spans="2:10" s="1" customFormat="1" ht="17.45" customHeight="1" x14ac:dyDescent="0.25">
      <c r="B133" s="81" t="s">
        <v>192</v>
      </c>
      <c r="C133" s="116">
        <v>0.15</v>
      </c>
      <c r="D133" s="19">
        <v>4713.9799999999996</v>
      </c>
      <c r="E133" s="116">
        <v>6.0999999999999999E-2</v>
      </c>
      <c r="F133" s="19">
        <v>609.5</v>
      </c>
      <c r="G133" s="116">
        <v>0.21099999999999999</v>
      </c>
      <c r="H133" s="19">
        <v>5323.48</v>
      </c>
      <c r="I133" s="201">
        <f t="shared" si="9"/>
        <v>2.5929726312598984E-6</v>
      </c>
      <c r="J133" s="188">
        <f t="shared" si="10"/>
        <v>0.99999240541665302</v>
      </c>
    </row>
    <row r="134" spans="2:10" s="1" customFormat="1" ht="17.45" customHeight="1" x14ac:dyDescent="0.25">
      <c r="B134" s="81" t="s">
        <v>106</v>
      </c>
      <c r="C134" s="19"/>
      <c r="D134" s="19"/>
      <c r="E134" s="116">
        <v>0.17199999999999999</v>
      </c>
      <c r="F134" s="19">
        <v>7578.89</v>
      </c>
      <c r="G134" s="116">
        <v>0.17199999999999999</v>
      </c>
      <c r="H134" s="19">
        <v>7578.89</v>
      </c>
      <c r="I134" s="201">
        <f t="shared" si="9"/>
        <v>2.1137028084203911E-6</v>
      </c>
      <c r="J134" s="188">
        <f t="shared" si="10"/>
        <v>0.99999451911946147</v>
      </c>
    </row>
    <row r="135" spans="2:10" s="1" customFormat="1" ht="17.45" customHeight="1" x14ac:dyDescent="0.25">
      <c r="B135" s="81" t="s">
        <v>155</v>
      </c>
      <c r="C135" s="19"/>
      <c r="D135" s="19"/>
      <c r="E135" s="116">
        <v>0.16900000000000001</v>
      </c>
      <c r="F135" s="19">
        <v>123</v>
      </c>
      <c r="G135" s="116">
        <v>0.16900000000000001</v>
      </c>
      <c r="H135" s="19">
        <v>123</v>
      </c>
      <c r="I135" s="201">
        <f t="shared" si="9"/>
        <v>2.0768358989711984E-6</v>
      </c>
      <c r="J135" s="188">
        <f t="shared" si="10"/>
        <v>0.99999659595536039</v>
      </c>
    </row>
    <row r="136" spans="2:10" s="1" customFormat="1" ht="17.45" customHeight="1" x14ac:dyDescent="0.25">
      <c r="B136" s="81" t="s">
        <v>236</v>
      </c>
      <c r="C136" s="19"/>
      <c r="D136" s="19"/>
      <c r="E136" s="116">
        <v>0.15200000000000002</v>
      </c>
      <c r="F136" s="19">
        <v>7256.15</v>
      </c>
      <c r="G136" s="116">
        <v>0.15200000000000002</v>
      </c>
      <c r="H136" s="19">
        <v>7256.15</v>
      </c>
      <c r="I136" s="201">
        <f t="shared" si="9"/>
        <v>1.8679234120924392E-6</v>
      </c>
      <c r="J136" s="188">
        <f t="shared" si="10"/>
        <v>0.99999846387877245</v>
      </c>
    </row>
    <row r="137" spans="2:10" s="1" customFormat="1" ht="17.45" customHeight="1" x14ac:dyDescent="0.25">
      <c r="B137" s="81" t="s">
        <v>237</v>
      </c>
      <c r="C137" s="19"/>
      <c r="D137" s="19"/>
      <c r="E137" s="116">
        <v>0.10100000000000001</v>
      </c>
      <c r="F137" s="19">
        <v>4694.76</v>
      </c>
      <c r="G137" s="116">
        <v>0.10100000000000001</v>
      </c>
      <c r="H137" s="19">
        <v>4694.76</v>
      </c>
      <c r="I137" s="201">
        <f>+G137/$G$140</f>
        <v>1.2411859514561601E-6</v>
      </c>
      <c r="J137" s="188">
        <f t="shared" si="10"/>
        <v>0.99999970506472391</v>
      </c>
    </row>
    <row r="138" spans="2:10" s="1" customFormat="1" ht="17.45" customHeight="1" x14ac:dyDescent="0.25">
      <c r="B138" s="81" t="s">
        <v>238</v>
      </c>
      <c r="C138" s="19"/>
      <c r="D138" s="19"/>
      <c r="E138" s="19">
        <v>2.4E-2</v>
      </c>
      <c r="F138" s="19">
        <v>1045.29</v>
      </c>
      <c r="G138" s="19">
        <v>2.4E-2</v>
      </c>
      <c r="H138" s="19">
        <v>1045.29</v>
      </c>
      <c r="I138" s="202">
        <f t="shared" ref="I138:I139" si="11">+G138/$G$140</f>
        <v>2.9493527559354296E-7</v>
      </c>
      <c r="J138" s="188">
        <f t="shared" si="10"/>
        <v>0.99999999999999956</v>
      </c>
    </row>
    <row r="139" spans="2:10" s="1" customFormat="1" ht="28.5" customHeight="1" x14ac:dyDescent="0.25">
      <c r="B139" s="81" t="s">
        <v>239</v>
      </c>
      <c r="C139" s="19"/>
      <c r="D139" s="19"/>
      <c r="E139" s="111">
        <v>0</v>
      </c>
      <c r="F139" s="19">
        <v>698.74</v>
      </c>
      <c r="G139" s="111">
        <v>0</v>
      </c>
      <c r="H139" s="19">
        <v>698.74</v>
      </c>
      <c r="I139" s="203">
        <f t="shared" si="11"/>
        <v>0</v>
      </c>
      <c r="J139" s="188">
        <f t="shared" si="10"/>
        <v>0.99999999999999956</v>
      </c>
    </row>
    <row r="140" spans="2:10" s="1" customFormat="1" ht="17.45" customHeight="1" x14ac:dyDescent="0.25">
      <c r="B140" s="83" t="s">
        <v>160</v>
      </c>
      <c r="C140" s="84">
        <v>13826.931000000002</v>
      </c>
      <c r="D140" s="85">
        <v>132495818.06999998</v>
      </c>
      <c r="E140" s="84">
        <v>67546.85500000001</v>
      </c>
      <c r="F140" s="85">
        <v>409727093.89999992</v>
      </c>
      <c r="G140" s="84">
        <v>81373.786000000036</v>
      </c>
      <c r="H140" s="85">
        <v>542222911.97000003</v>
      </c>
      <c r="I140" s="187">
        <f>+G140/$G$140</f>
        <v>1</v>
      </c>
      <c r="J140" s="107"/>
    </row>
    <row r="142" spans="2:10" ht="15.75" x14ac:dyDescent="0.25">
      <c r="B142" s="103" t="s">
        <v>161</v>
      </c>
    </row>
  </sheetData>
  <sheetProtection selectLockedCells="1" selectUnlockedCells="1"/>
  <mergeCells count="11">
    <mergeCell ref="I58:J58"/>
    <mergeCell ref="B10:C10"/>
    <mergeCell ref="B22:C22"/>
    <mergeCell ref="B58:B59"/>
    <mergeCell ref="C58:D58"/>
    <mergeCell ref="E58:F58"/>
    <mergeCell ref="G58:H58"/>
    <mergeCell ref="B28:C28"/>
    <mergeCell ref="B40:C40"/>
    <mergeCell ref="B41:C41"/>
    <mergeCell ref="B53:C5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85B1-414D-43FC-B6D8-5DB1CC281C1D}">
  <dimension ref="A1:Z134"/>
  <sheetViews>
    <sheetView zoomScaleNormal="100" workbookViewId="0">
      <selection activeCell="I3" sqref="I3"/>
    </sheetView>
  </sheetViews>
  <sheetFormatPr baseColWidth="10" defaultColWidth="11.42578125" defaultRowHeight="13.5" x14ac:dyDescent="0.25"/>
  <cols>
    <col min="1" max="1" width="6.140625" style="10" customWidth="1"/>
    <col min="2" max="2" width="31.7109375" style="10" customWidth="1"/>
    <col min="3" max="3" width="20.7109375" style="10" customWidth="1"/>
    <col min="4" max="4" width="19.28515625" style="10" customWidth="1"/>
    <col min="5" max="5" width="12.7109375" style="10" customWidth="1"/>
    <col min="6" max="6" width="18.140625" style="10" customWidth="1"/>
    <col min="7" max="7" width="19.28515625" style="10" customWidth="1"/>
    <col min="8" max="8" width="18.85546875" style="10" customWidth="1"/>
    <col min="9" max="9" width="19.42578125" style="10" customWidth="1"/>
    <col min="10" max="10" width="21.140625" style="10" customWidth="1"/>
    <col min="11" max="11" width="18.140625" style="10" customWidth="1"/>
    <col min="12" max="12" width="18.140625" style="12" customWidth="1"/>
    <col min="13" max="13" width="17.7109375" style="10" customWidth="1"/>
    <col min="14" max="14" width="17.140625" style="10" customWidth="1"/>
    <col min="15" max="16384" width="11.42578125" style="10"/>
  </cols>
  <sheetData>
    <row r="1" spans="1:19" s="1" customFormat="1" ht="20.100000000000001" customHeight="1" x14ac:dyDescent="0.25">
      <c r="C1" s="2"/>
      <c r="E1" s="2"/>
    </row>
    <row r="2" spans="1:19" s="1" customFormat="1" ht="15.75" x14ac:dyDescent="0.25">
      <c r="C2" s="2"/>
      <c r="E2" s="2"/>
    </row>
    <row r="3" spans="1:19" s="1" customFormat="1" ht="15.75" x14ac:dyDescent="0.25">
      <c r="C3" s="2"/>
      <c r="E3" s="2"/>
    </row>
    <row r="4" spans="1:19" s="1" customFormat="1" ht="15.75" x14ac:dyDescent="0.25">
      <c r="C4" s="2"/>
      <c r="E4" s="2"/>
    </row>
    <row r="5" spans="1:19" s="1" customFormat="1" ht="5.25" customHeight="1" x14ac:dyDescent="0.25">
      <c r="A5" s="3"/>
      <c r="B5" s="3"/>
      <c r="C5" s="4"/>
      <c r="D5" s="3"/>
      <c r="E5" s="4"/>
      <c r="F5" s="3"/>
      <c r="G5" s="3"/>
      <c r="H5" s="3"/>
      <c r="I5" s="3"/>
      <c r="J5" s="3"/>
      <c r="K5" s="3"/>
      <c r="L5" s="3"/>
      <c r="M5" s="3"/>
      <c r="N5" s="3"/>
    </row>
    <row r="6" spans="1:19" s="73" customFormat="1" ht="24" x14ac:dyDescent="0.25">
      <c r="B6" s="74"/>
      <c r="I6" s="176"/>
    </row>
    <row r="7" spans="1:19" s="1" customFormat="1" ht="20.100000000000001" customHeight="1" x14ac:dyDescent="0.25">
      <c r="B7" s="27" t="s">
        <v>230</v>
      </c>
      <c r="C7" s="2"/>
      <c r="E7" s="2"/>
    </row>
    <row r="8" spans="1:19" s="1" customFormat="1" ht="3.75" customHeight="1" x14ac:dyDescent="0.25">
      <c r="B8" s="7"/>
      <c r="C8" s="8"/>
      <c r="D8" s="9"/>
      <c r="E8" s="8"/>
      <c r="F8" s="9"/>
      <c r="G8" s="9"/>
      <c r="H8" s="9"/>
      <c r="I8" s="9"/>
      <c r="J8" s="9"/>
      <c r="K8" s="9"/>
      <c r="L8" s="9"/>
      <c r="M8" s="9"/>
      <c r="N8" s="9"/>
    </row>
    <row r="9" spans="1:19" s="1" customFormat="1" ht="20.100000000000001" customHeight="1" x14ac:dyDescent="0.25"/>
    <row r="10" spans="1:19" s="1" customFormat="1" ht="20.100000000000001" customHeight="1" x14ac:dyDescent="0.25">
      <c r="B10" s="206" t="s">
        <v>47</v>
      </c>
      <c r="C10" s="207"/>
      <c r="D10" s="13">
        <v>2025</v>
      </c>
      <c r="E10" s="93" t="s">
        <v>228</v>
      </c>
      <c r="F10" s="93">
        <v>2024</v>
      </c>
      <c r="G10" s="13">
        <v>2023</v>
      </c>
      <c r="H10" s="13">
        <v>2022</v>
      </c>
      <c r="I10" s="13">
        <v>2021</v>
      </c>
      <c r="J10" s="13">
        <v>2020</v>
      </c>
      <c r="K10" s="13">
        <v>2019</v>
      </c>
      <c r="L10" s="13">
        <v>2018</v>
      </c>
      <c r="M10" s="13">
        <v>2017</v>
      </c>
      <c r="N10" s="13">
        <v>2016</v>
      </c>
    </row>
    <row r="11" spans="1:19" s="1" customFormat="1" ht="17.25" customHeight="1" x14ac:dyDescent="0.25">
      <c r="B11" s="75">
        <v>1</v>
      </c>
      <c r="C11" s="76" t="s">
        <v>113</v>
      </c>
      <c r="D11" s="19">
        <v>349573657.1400001</v>
      </c>
      <c r="E11" s="29">
        <f>+D11/$D$22</f>
        <v>0.36378801825449447</v>
      </c>
      <c r="F11" s="19">
        <v>346377029.36999989</v>
      </c>
      <c r="G11" s="19">
        <v>391245833.85000014</v>
      </c>
      <c r="H11" s="19">
        <v>320714406.56000072</v>
      </c>
      <c r="I11" s="19">
        <v>349441193.42999995</v>
      </c>
      <c r="J11" s="19">
        <v>218397930.42999971</v>
      </c>
      <c r="K11" s="19">
        <v>229022938.80000016</v>
      </c>
      <c r="L11" s="19">
        <v>205056247.81</v>
      </c>
      <c r="M11" s="19">
        <v>227403695.72000015</v>
      </c>
      <c r="N11" s="19">
        <v>208657587.97000024</v>
      </c>
      <c r="O11" s="156"/>
      <c r="P11" s="156"/>
      <c r="Q11" s="156"/>
      <c r="R11" s="156"/>
      <c r="S11" s="156"/>
    </row>
    <row r="12" spans="1:19" s="1" customFormat="1" ht="17.25" customHeight="1" x14ac:dyDescent="0.25">
      <c r="B12" s="77">
        <v>2</v>
      </c>
      <c r="C12" s="78" t="s">
        <v>138</v>
      </c>
      <c r="D12" s="19">
        <v>97910415.549999997</v>
      </c>
      <c r="E12" s="29">
        <f>+D12/$D$22</f>
        <v>0.10189164804584716</v>
      </c>
      <c r="F12" s="19">
        <v>69275979.270000026</v>
      </c>
      <c r="G12" s="19">
        <v>52149270.69000002</v>
      </c>
      <c r="H12" s="19">
        <v>74259102.320000052</v>
      </c>
      <c r="I12" s="19">
        <v>47030201.409999982</v>
      </c>
      <c r="J12" s="19">
        <v>25161957.640000004</v>
      </c>
      <c r="K12" s="19">
        <v>49770947.269999996</v>
      </c>
      <c r="L12" s="19">
        <v>57053242.029999942</v>
      </c>
      <c r="M12" s="19">
        <v>34527463.330000006</v>
      </c>
      <c r="N12" s="19">
        <v>14634657.83</v>
      </c>
    </row>
    <row r="13" spans="1:19" s="1" customFormat="1" ht="17.25" customHeight="1" x14ac:dyDescent="0.25">
      <c r="B13" s="77">
        <v>3</v>
      </c>
      <c r="C13" s="78" t="s">
        <v>131</v>
      </c>
      <c r="D13" s="19">
        <v>80389103.300000012</v>
      </c>
      <c r="E13" s="29">
        <f>+D13/$D$22</f>
        <v>8.365788434410186E-2</v>
      </c>
      <c r="F13" s="19">
        <v>91297691.000000015</v>
      </c>
      <c r="G13" s="19">
        <v>79658338.039999962</v>
      </c>
      <c r="H13" s="19">
        <v>77342955.589999989</v>
      </c>
      <c r="I13" s="19">
        <v>53792166.780000016</v>
      </c>
      <c r="J13" s="19">
        <v>43890379.149999999</v>
      </c>
      <c r="K13" s="19">
        <v>45451204.890000001</v>
      </c>
      <c r="L13" s="19">
        <v>42011864.370000005</v>
      </c>
      <c r="M13" s="19">
        <v>58621404.399999999</v>
      </c>
      <c r="N13" s="19">
        <v>49708089.299999997</v>
      </c>
    </row>
    <row r="14" spans="1:19" s="1" customFormat="1" ht="17.25" customHeight="1" x14ac:dyDescent="0.25">
      <c r="B14" s="77">
        <v>4</v>
      </c>
      <c r="C14" s="78" t="s">
        <v>108</v>
      </c>
      <c r="D14" s="19">
        <v>73201961.77000007</v>
      </c>
      <c r="E14" s="29">
        <f t="shared" ref="E14:E19" si="0">+D14/$D$22</f>
        <v>7.6178499325492921E-2</v>
      </c>
      <c r="F14" s="19">
        <v>79668474.45999983</v>
      </c>
      <c r="G14" s="19">
        <v>75471713.88000001</v>
      </c>
      <c r="H14" s="19">
        <v>80757511.040000066</v>
      </c>
      <c r="I14" s="19">
        <v>73309408.140000075</v>
      </c>
      <c r="J14" s="19">
        <v>53094476.369999923</v>
      </c>
      <c r="K14" s="19">
        <v>54012996.930000015</v>
      </c>
      <c r="L14" s="19">
        <v>48174719.209999964</v>
      </c>
      <c r="M14" s="19">
        <v>43311961.389999963</v>
      </c>
      <c r="N14" s="19">
        <v>39777007.429999962</v>
      </c>
    </row>
    <row r="15" spans="1:19" s="1" customFormat="1" ht="17.25" customHeight="1" x14ac:dyDescent="0.25">
      <c r="B15" s="77">
        <v>5</v>
      </c>
      <c r="C15" s="78" t="s">
        <v>106</v>
      </c>
      <c r="D15" s="19">
        <v>56958698.700000003</v>
      </c>
      <c r="E15" s="29">
        <f t="shared" si="0"/>
        <v>5.9274752828784749E-2</v>
      </c>
      <c r="F15" s="19">
        <v>47532160.419999994</v>
      </c>
      <c r="G15" s="19">
        <v>38087688.379999995</v>
      </c>
      <c r="H15" s="19">
        <v>43693116.010000005</v>
      </c>
      <c r="I15" s="19">
        <v>37886931.309999987</v>
      </c>
      <c r="J15" s="19">
        <v>26853409.920000002</v>
      </c>
      <c r="K15" s="19">
        <v>28195423.840000004</v>
      </c>
      <c r="L15" s="19">
        <v>28178232.170000002</v>
      </c>
      <c r="M15" s="19">
        <v>27128312.870000001</v>
      </c>
      <c r="N15" s="19">
        <v>27649105.920000009</v>
      </c>
    </row>
    <row r="16" spans="1:19" s="1" customFormat="1" ht="17.25" customHeight="1" x14ac:dyDescent="0.25">
      <c r="B16" s="77">
        <v>6</v>
      </c>
      <c r="C16" s="78" t="s">
        <v>152</v>
      </c>
      <c r="D16" s="19">
        <v>35046907.739999995</v>
      </c>
      <c r="E16" s="29">
        <f t="shared" si="0"/>
        <v>3.6471984808559586E-2</v>
      </c>
      <c r="F16" s="19">
        <v>29150598.479999997</v>
      </c>
      <c r="G16" s="19">
        <v>25015677.84</v>
      </c>
      <c r="H16" s="19">
        <v>20011144.640000001</v>
      </c>
      <c r="I16" s="19">
        <v>24894316.540000003</v>
      </c>
      <c r="J16" s="19">
        <v>21081100.900000002</v>
      </c>
      <c r="K16" s="19">
        <v>22873136.93</v>
      </c>
      <c r="L16" s="19">
        <v>28737387.489999998</v>
      </c>
      <c r="M16" s="19">
        <v>13329960.499999996</v>
      </c>
      <c r="N16" s="19">
        <v>16136748.359999998</v>
      </c>
    </row>
    <row r="17" spans="2:19" s="1" customFormat="1" ht="17.25" customHeight="1" x14ac:dyDescent="0.25">
      <c r="B17" s="77">
        <v>7</v>
      </c>
      <c r="C17" s="78" t="s">
        <v>141</v>
      </c>
      <c r="D17" s="19">
        <v>32518832.019999988</v>
      </c>
      <c r="E17" s="29">
        <f>+D17/$D$22</f>
        <v>3.3841112494837775E-2</v>
      </c>
      <c r="F17" s="19">
        <v>29732507.750000004</v>
      </c>
      <c r="G17" s="19">
        <v>23518639.519999996</v>
      </c>
      <c r="H17" s="19">
        <v>36412167.960000031</v>
      </c>
      <c r="I17" s="19">
        <v>36621469.969999991</v>
      </c>
      <c r="J17" s="19">
        <v>20791488.820000011</v>
      </c>
      <c r="K17" s="19">
        <v>28728212.770000022</v>
      </c>
      <c r="L17" s="19">
        <v>22027840.900000002</v>
      </c>
      <c r="M17" s="19">
        <v>23141485.740000017</v>
      </c>
      <c r="N17" s="19">
        <v>19783347.469999999</v>
      </c>
    </row>
    <row r="18" spans="2:19" s="1" customFormat="1" ht="17.25" customHeight="1" x14ac:dyDescent="0.25">
      <c r="B18" s="77">
        <v>8</v>
      </c>
      <c r="C18" s="78" t="s">
        <v>142</v>
      </c>
      <c r="D18" s="19">
        <v>25989790.390000012</v>
      </c>
      <c r="E18" s="29">
        <f>+D18/$D$22</f>
        <v>2.7046587028842634E-2</v>
      </c>
      <c r="F18" s="19">
        <v>19445280.190000009</v>
      </c>
      <c r="G18" s="19">
        <v>21292464.989999987</v>
      </c>
      <c r="H18" s="19">
        <v>24085525.169999991</v>
      </c>
      <c r="I18" s="19">
        <v>21092412.070000004</v>
      </c>
      <c r="J18" s="19">
        <v>16602661.339999994</v>
      </c>
      <c r="K18" s="19">
        <v>29982607.679999996</v>
      </c>
      <c r="L18" s="19">
        <v>34587709.109999977</v>
      </c>
      <c r="M18" s="19">
        <v>43571455.000000015</v>
      </c>
      <c r="N18" s="19">
        <v>40764770.089999989</v>
      </c>
      <c r="O18" s="156"/>
      <c r="P18" s="156"/>
      <c r="Q18" s="156"/>
      <c r="R18" s="156"/>
      <c r="S18" s="156"/>
    </row>
    <row r="19" spans="2:19" s="1" customFormat="1" ht="17.25" customHeight="1" x14ac:dyDescent="0.25">
      <c r="B19" s="77">
        <v>9</v>
      </c>
      <c r="C19" s="78" t="s">
        <v>107</v>
      </c>
      <c r="D19" s="19">
        <v>24907729.969999988</v>
      </c>
      <c r="E19" s="29">
        <f t="shared" si="0"/>
        <v>2.5920527877120608E-2</v>
      </c>
      <c r="F19" s="19">
        <v>20492583.75999999</v>
      </c>
      <c r="G19" s="19">
        <v>27262965.759999994</v>
      </c>
      <c r="H19" s="19">
        <v>22659537.289999992</v>
      </c>
      <c r="I19" s="19">
        <v>26084862.900000017</v>
      </c>
      <c r="J19" s="19">
        <v>24131390.620000016</v>
      </c>
      <c r="K19" s="19">
        <v>22423342.520000007</v>
      </c>
      <c r="L19" s="19">
        <v>23367670.190000005</v>
      </c>
      <c r="M19" s="19">
        <v>26358604.870000012</v>
      </c>
      <c r="N19" s="19">
        <v>19581105.930000003</v>
      </c>
    </row>
    <row r="20" spans="2:19" s="1" customFormat="1" ht="17.25" customHeight="1" x14ac:dyDescent="0.25">
      <c r="B20" s="77">
        <v>10</v>
      </c>
      <c r="C20" s="78" t="s">
        <v>140</v>
      </c>
      <c r="D20" s="19">
        <v>23444042.09</v>
      </c>
      <c r="E20" s="29">
        <f>+D20/$D$22</f>
        <v>2.4397323532821091E-2</v>
      </c>
      <c r="F20" s="19">
        <v>29091835.710000005</v>
      </c>
      <c r="G20" s="19">
        <v>21044981.289999992</v>
      </c>
      <c r="H20" s="19">
        <v>37025548.00999999</v>
      </c>
      <c r="I20" s="19">
        <v>33707193.000000007</v>
      </c>
      <c r="J20" s="19">
        <v>16527912.559999997</v>
      </c>
      <c r="K20" s="19">
        <v>50880990.619999997</v>
      </c>
      <c r="L20" s="19">
        <v>38850062.300000004</v>
      </c>
      <c r="M20" s="19">
        <v>43775930.980000004</v>
      </c>
      <c r="N20" s="19">
        <v>41046551.280000001</v>
      </c>
    </row>
    <row r="21" spans="2:19" s="1" customFormat="1" ht="17.25" customHeight="1" x14ac:dyDescent="0.25">
      <c r="B21" s="79"/>
      <c r="C21" s="80" t="s">
        <v>30</v>
      </c>
      <c r="D21" s="19">
        <f>+D22-SUM(D11:D20)</f>
        <v>160985663.75000012</v>
      </c>
      <c r="E21" s="29">
        <f>+D21/$D$22</f>
        <v>0.16753166145909701</v>
      </c>
      <c r="F21" s="19">
        <f>+F22-SUM(F11:F20)</f>
        <v>147032652.64999998</v>
      </c>
      <c r="G21" s="19">
        <f>+G22-SUM(G11:G20)</f>
        <v>181828229.99999952</v>
      </c>
      <c r="H21" s="19">
        <f>+H22-SUM(H11:H20)</f>
        <v>206183769.93000019</v>
      </c>
      <c r="I21" s="19">
        <f>+I22-SUM(I11:I20)</f>
        <v>192213874.09000003</v>
      </c>
      <c r="J21" s="19">
        <f>+J22-SUM(J11:J20)</f>
        <v>174200224.89999986</v>
      </c>
      <c r="K21" s="19">
        <f t="shared" ref="K21" si="1">+K22-SUM(K11:K20)</f>
        <v>223865338.45000041</v>
      </c>
      <c r="L21" s="19">
        <f>+L22-SUM(L11:L20)</f>
        <v>201745409.54000002</v>
      </c>
      <c r="M21" s="19">
        <f>+M22-SUM(M11:M20)</f>
        <v>184989771.08999991</v>
      </c>
      <c r="N21" s="19">
        <f>+N22-SUM(N11:N20)</f>
        <v>171501162.91000009</v>
      </c>
    </row>
    <row r="22" spans="2:19" s="1" customFormat="1" ht="17.25" customHeight="1" x14ac:dyDescent="0.25">
      <c r="B22" s="208" t="s">
        <v>31</v>
      </c>
      <c r="C22" s="209"/>
      <c r="D22" s="22">
        <v>960926802.42000043</v>
      </c>
      <c r="E22" s="115">
        <v>1</v>
      </c>
      <c r="F22" s="22">
        <v>909096793.05999982</v>
      </c>
      <c r="G22" s="22">
        <v>936575804.23999965</v>
      </c>
      <c r="H22" s="22">
        <v>943144784.52000093</v>
      </c>
      <c r="I22" s="22">
        <v>896074029.63999999</v>
      </c>
      <c r="J22" s="22">
        <v>640732932.6499995</v>
      </c>
      <c r="K22" s="22">
        <v>785207140.70000052</v>
      </c>
      <c r="L22" s="22">
        <v>729790385.11999989</v>
      </c>
      <c r="M22" s="22">
        <v>726160045.8900001</v>
      </c>
      <c r="N22" s="22">
        <v>649240134.49000025</v>
      </c>
    </row>
    <row r="23" spans="2:19" s="110" customFormat="1" ht="20.100000000000001" customHeight="1" x14ac:dyDescent="0.25">
      <c r="B23" s="6"/>
      <c r="C23" s="6"/>
      <c r="D23" s="6"/>
      <c r="E23" s="6"/>
      <c r="F23" s="6"/>
      <c r="G23" s="6"/>
      <c r="H23" s="176"/>
      <c r="I23" s="176"/>
      <c r="J23" s="176"/>
      <c r="K23" s="176"/>
      <c r="L23" s="176"/>
      <c r="M23" s="176"/>
    </row>
    <row r="24" spans="2:19" s="1" customFormat="1" ht="20.100000000000001" customHeight="1" x14ac:dyDescent="0.25">
      <c r="B24" s="109" t="s">
        <v>232</v>
      </c>
      <c r="C24" s="2"/>
      <c r="E24" s="2"/>
    </row>
    <row r="25" spans="2:19" s="1" customFormat="1" ht="1.5" customHeight="1" x14ac:dyDescent="0.25">
      <c r="B25" s="7"/>
      <c r="C25" s="8"/>
      <c r="D25" s="9"/>
      <c r="E25" s="8"/>
      <c r="F25" s="9"/>
      <c r="G25" s="9"/>
      <c r="H25" s="9"/>
      <c r="I25" s="9"/>
      <c r="J25" s="9"/>
      <c r="K25" s="9"/>
      <c r="L25" s="9"/>
      <c r="M25" s="9"/>
      <c r="N25" s="9"/>
    </row>
    <row r="26" spans="2:19" s="1" customFormat="1" ht="2.25" customHeight="1" x14ac:dyDescent="0.25">
      <c r="B26" s="7"/>
      <c r="C26" s="8"/>
      <c r="D26" s="9"/>
      <c r="E26" s="8"/>
      <c r="F26" s="9"/>
      <c r="G26" s="9"/>
      <c r="H26" s="9"/>
      <c r="I26" s="9"/>
      <c r="J26" s="9"/>
      <c r="K26" s="9"/>
      <c r="L26" s="9"/>
      <c r="M26" s="9"/>
      <c r="N26" s="9"/>
    </row>
    <row r="27" spans="2:19" s="1" customFormat="1" ht="20.100000000000001" customHeight="1" x14ac:dyDescent="0.25"/>
    <row r="28" spans="2:19" s="1" customFormat="1" ht="33" customHeight="1" x14ac:dyDescent="0.25">
      <c r="B28" s="214" t="s">
        <v>206</v>
      </c>
      <c r="C28" s="215"/>
      <c r="D28" s="13">
        <v>2025</v>
      </c>
      <c r="E28" s="93" t="s">
        <v>228</v>
      </c>
      <c r="F28" s="93">
        <v>2024</v>
      </c>
      <c r="G28" s="13">
        <v>2023</v>
      </c>
      <c r="H28" s="93">
        <v>2022</v>
      </c>
      <c r="I28" s="93">
        <v>2021</v>
      </c>
      <c r="J28" s="13">
        <v>2020</v>
      </c>
      <c r="K28" s="13">
        <v>2019</v>
      </c>
      <c r="L28" s="13">
        <v>2018</v>
      </c>
      <c r="M28" s="13">
        <v>2017</v>
      </c>
      <c r="N28" s="13">
        <v>2016</v>
      </c>
    </row>
    <row r="29" spans="2:19" s="1" customFormat="1" ht="15.75" x14ac:dyDescent="0.25">
      <c r="B29" s="75">
        <v>1</v>
      </c>
      <c r="C29" s="76" t="s">
        <v>131</v>
      </c>
      <c r="D29" s="19">
        <v>79739396.439999983</v>
      </c>
      <c r="E29" s="29">
        <f>D29/$D$40</f>
        <v>0.34252153180206618</v>
      </c>
      <c r="F29" s="19">
        <v>90741253.710000008</v>
      </c>
      <c r="G29" s="19">
        <v>78540049.879999995</v>
      </c>
      <c r="H29" s="19">
        <v>73250271.949999988</v>
      </c>
      <c r="I29" s="19">
        <v>52221038.730000012</v>
      </c>
      <c r="J29" s="19">
        <v>42745562.949999996</v>
      </c>
      <c r="K29" s="19">
        <v>43150582.039999999</v>
      </c>
      <c r="L29" s="19">
        <v>37373856.280000001</v>
      </c>
      <c r="M29" s="19">
        <v>57437743.780000009</v>
      </c>
      <c r="N29" s="19">
        <v>49088644.75</v>
      </c>
    </row>
    <row r="30" spans="2:19" s="1" customFormat="1" ht="15.75" x14ac:dyDescent="0.25">
      <c r="B30" s="77">
        <v>2</v>
      </c>
      <c r="C30" s="78" t="s">
        <v>113</v>
      </c>
      <c r="D30" s="19">
        <v>72200319.100000024</v>
      </c>
      <c r="E30" s="29">
        <f>D30/$D$40</f>
        <v>0.31013733485352163</v>
      </c>
      <c r="F30" s="19">
        <v>86768651.439999983</v>
      </c>
      <c r="G30" s="19">
        <v>84470121.189999938</v>
      </c>
      <c r="H30" s="19">
        <v>84551302.940000072</v>
      </c>
      <c r="I30" s="19">
        <v>100050975.75000001</v>
      </c>
      <c r="J30" s="19">
        <v>107808171.29000005</v>
      </c>
      <c r="K30" s="19">
        <v>105022301.25999999</v>
      </c>
      <c r="L30" s="19">
        <v>86437848.730000049</v>
      </c>
      <c r="M30" s="19">
        <v>97047459.769999832</v>
      </c>
      <c r="N30" s="19">
        <v>57720758.810000032</v>
      </c>
    </row>
    <row r="31" spans="2:19" s="1" customFormat="1" ht="15.75" x14ac:dyDescent="0.25">
      <c r="B31" s="77">
        <v>3</v>
      </c>
      <c r="C31" s="78" t="s">
        <v>108</v>
      </c>
      <c r="D31" s="19">
        <v>37394147.999999993</v>
      </c>
      <c r="E31" s="29">
        <f t="shared" ref="E31:E40" si="2">D31/$D$40</f>
        <v>0.1606270103013733</v>
      </c>
      <c r="F31" s="19">
        <v>36030069.460000008</v>
      </c>
      <c r="G31" s="19">
        <v>40286649.309999987</v>
      </c>
      <c r="H31" s="19">
        <v>42141770.179999962</v>
      </c>
      <c r="I31" s="19">
        <v>39110995.220000029</v>
      </c>
      <c r="J31" s="19">
        <v>27144254.750000034</v>
      </c>
      <c r="K31" s="19">
        <v>26663267.779999986</v>
      </c>
      <c r="L31" s="19">
        <v>20340437.670000017</v>
      </c>
      <c r="M31" s="19">
        <v>21658367.159999978</v>
      </c>
      <c r="N31" s="19">
        <v>17790297.499999996</v>
      </c>
    </row>
    <row r="32" spans="2:19" s="1" customFormat="1" ht="15.75" x14ac:dyDescent="0.25">
      <c r="B32" s="77">
        <v>4</v>
      </c>
      <c r="C32" s="78" t="s">
        <v>138</v>
      </c>
      <c r="D32" s="19">
        <v>10132123.77</v>
      </c>
      <c r="E32" s="29">
        <f t="shared" si="2"/>
        <v>4.3522658924561662E-2</v>
      </c>
      <c r="F32" s="19">
        <v>8932418.0199999977</v>
      </c>
      <c r="G32" s="19">
        <v>8820011.450000003</v>
      </c>
      <c r="H32" s="19">
        <v>6162930.620000002</v>
      </c>
      <c r="I32" s="19">
        <v>3448898.1199999996</v>
      </c>
      <c r="J32" s="19">
        <v>7243884.4900000021</v>
      </c>
      <c r="K32" s="19">
        <v>18614211.510000002</v>
      </c>
      <c r="L32" s="19">
        <v>14083093.81000001</v>
      </c>
      <c r="M32" s="19">
        <v>6953161.7399999993</v>
      </c>
      <c r="N32" s="19">
        <v>4684592.3999999994</v>
      </c>
    </row>
    <row r="33" spans="2:20" s="1" customFormat="1" ht="15.75" x14ac:dyDescent="0.25">
      <c r="B33" s="77">
        <v>5</v>
      </c>
      <c r="C33" s="78" t="s">
        <v>107</v>
      </c>
      <c r="D33" s="19">
        <v>9936608.9899999946</v>
      </c>
      <c r="E33" s="29">
        <f t="shared" si="2"/>
        <v>4.2682822846971891E-2</v>
      </c>
      <c r="F33" s="19">
        <v>11389406.990000006</v>
      </c>
      <c r="G33" s="19">
        <v>17181874.130000003</v>
      </c>
      <c r="H33" s="19">
        <v>16891544.389999989</v>
      </c>
      <c r="I33" s="19">
        <v>16917447.280000005</v>
      </c>
      <c r="J33" s="19">
        <v>14896112.709999997</v>
      </c>
      <c r="K33" s="19">
        <v>14797394.209999997</v>
      </c>
      <c r="L33" s="19">
        <v>16011689.609999994</v>
      </c>
      <c r="M33" s="19">
        <v>15458509.100000013</v>
      </c>
      <c r="N33" s="19">
        <v>9981359.1400000043</v>
      </c>
    </row>
    <row r="34" spans="2:20" s="1" customFormat="1" ht="15.75" x14ac:dyDescent="0.25">
      <c r="B34" s="77">
        <v>6</v>
      </c>
      <c r="C34" s="78" t="s">
        <v>154</v>
      </c>
      <c r="D34" s="19">
        <v>6282626.8400000008</v>
      </c>
      <c r="E34" s="29">
        <f t="shared" si="2"/>
        <v>2.6987098787445693E-2</v>
      </c>
      <c r="F34" s="19">
        <v>2204884.3200000003</v>
      </c>
      <c r="G34" s="19">
        <v>10908307.26</v>
      </c>
      <c r="H34" s="19">
        <v>6559896.21</v>
      </c>
      <c r="I34" s="19">
        <v>7944800.8400000008</v>
      </c>
      <c r="J34" s="19">
        <v>9467275.3200000003</v>
      </c>
      <c r="K34" s="19">
        <v>5492472.4799999995</v>
      </c>
      <c r="L34" s="19">
        <v>8275484.540000001</v>
      </c>
      <c r="M34" s="19"/>
      <c r="N34" s="19"/>
    </row>
    <row r="35" spans="2:20" s="1" customFormat="1" ht="15.75" x14ac:dyDescent="0.25">
      <c r="B35" s="77">
        <v>7</v>
      </c>
      <c r="C35" s="78" t="s">
        <v>112</v>
      </c>
      <c r="D35" s="19">
        <v>4969882.16</v>
      </c>
      <c r="E35" s="29">
        <f t="shared" si="2"/>
        <v>2.1348188302376395E-2</v>
      </c>
      <c r="F35" s="19">
        <v>3611721.4400000013</v>
      </c>
      <c r="G35" s="19">
        <v>4448234.3500000015</v>
      </c>
      <c r="H35" s="19">
        <v>4674769.4400000013</v>
      </c>
      <c r="I35" s="19">
        <v>3488174.6200000006</v>
      </c>
      <c r="J35" s="19">
        <v>1112159.4200000004</v>
      </c>
      <c r="K35" s="19">
        <v>2020190.9699999997</v>
      </c>
      <c r="L35" s="19">
        <v>4906798.46</v>
      </c>
      <c r="M35" s="19">
        <v>3968628.9899999998</v>
      </c>
      <c r="N35" s="19">
        <v>2369795.189999999</v>
      </c>
    </row>
    <row r="36" spans="2:20" s="1" customFormat="1" ht="15.75" x14ac:dyDescent="0.25">
      <c r="B36" s="77">
        <v>8</v>
      </c>
      <c r="C36" s="78" t="s">
        <v>116</v>
      </c>
      <c r="D36" s="19">
        <v>4007822.2800000003</v>
      </c>
      <c r="E36" s="29">
        <f t="shared" si="2"/>
        <v>1.7215648573023608E-2</v>
      </c>
      <c r="F36" s="19">
        <v>6428892.7500000009</v>
      </c>
      <c r="G36" s="19">
        <v>3668201.4499999993</v>
      </c>
      <c r="H36" s="19">
        <v>4798672.4000000004</v>
      </c>
      <c r="I36" s="19">
        <v>4308593.9300000016</v>
      </c>
      <c r="J36" s="19">
        <v>4890914.0100000007</v>
      </c>
      <c r="K36" s="19">
        <v>4717443.290000001</v>
      </c>
      <c r="L36" s="19">
        <v>6016723.1399999997</v>
      </c>
      <c r="M36" s="19">
        <v>3586104.3599999989</v>
      </c>
      <c r="N36" s="19">
        <v>1686903.7200000009</v>
      </c>
    </row>
    <row r="37" spans="2:20" s="1" customFormat="1" ht="15.75" x14ac:dyDescent="0.25">
      <c r="B37" s="77">
        <v>9</v>
      </c>
      <c r="C37" s="78" t="s">
        <v>122</v>
      </c>
      <c r="D37" s="19">
        <v>1416431.07</v>
      </c>
      <c r="E37" s="29">
        <f t="shared" si="2"/>
        <v>6.0842966143278701E-3</v>
      </c>
      <c r="F37" s="19">
        <v>4202516.1399999997</v>
      </c>
      <c r="G37" s="19">
        <v>1131822.4000000001</v>
      </c>
      <c r="H37" s="19">
        <v>2165566.16</v>
      </c>
      <c r="I37" s="19">
        <v>1938913.2100000002</v>
      </c>
      <c r="J37" s="19">
        <v>2694295.5900000003</v>
      </c>
      <c r="K37" s="19">
        <v>2906542.64</v>
      </c>
      <c r="L37" s="19">
        <v>1040614.1399999999</v>
      </c>
      <c r="M37" s="19">
        <v>1523470.1099999996</v>
      </c>
      <c r="N37" s="19">
        <v>3034948.8899999997</v>
      </c>
    </row>
    <row r="38" spans="2:20" s="1" customFormat="1" ht="15.75" x14ac:dyDescent="0.25">
      <c r="B38" s="77">
        <v>10</v>
      </c>
      <c r="C38" s="78" t="s">
        <v>144</v>
      </c>
      <c r="D38" s="19">
        <v>1360000.83</v>
      </c>
      <c r="E38" s="29">
        <f t="shared" si="2"/>
        <v>5.8418998429991325E-3</v>
      </c>
      <c r="F38" s="19">
        <v>216411.83000000002</v>
      </c>
      <c r="G38" s="19">
        <v>715667.70999999985</v>
      </c>
      <c r="H38" s="19">
        <v>4125</v>
      </c>
      <c r="I38" s="19">
        <v>56771.86</v>
      </c>
      <c r="J38" s="19"/>
      <c r="K38" s="19"/>
      <c r="L38" s="19">
        <v>62830.02</v>
      </c>
      <c r="M38" s="19">
        <v>13231.79</v>
      </c>
      <c r="N38" s="19">
        <v>28824.31</v>
      </c>
    </row>
    <row r="39" spans="2:20" s="1" customFormat="1" ht="15.75" x14ac:dyDescent="0.25">
      <c r="B39" s="79"/>
      <c r="C39" s="80" t="s">
        <v>30</v>
      </c>
      <c r="D39" s="19">
        <f>D40-SUM(D29:D38)</f>
        <v>5361761.1399999857</v>
      </c>
      <c r="E39" s="29">
        <f>D39/$D$40</f>
        <v>2.3031509151332476E-2</v>
      </c>
      <c r="F39" s="19">
        <f>F40-SUM(F29:F38)</f>
        <v>4196147.7999999821</v>
      </c>
      <c r="G39" s="19">
        <f t="shared" ref="G39:N39" si="3">G40-SUM(G29:G38)</f>
        <v>5744026.2300000787</v>
      </c>
      <c r="H39" s="19">
        <f t="shared" si="3"/>
        <v>7089440.900000006</v>
      </c>
      <c r="I39" s="19">
        <f t="shared" si="3"/>
        <v>7018953.4799999893</v>
      </c>
      <c r="J39" s="19">
        <f t="shared" si="3"/>
        <v>18430867.710000038</v>
      </c>
      <c r="K39" s="19">
        <f t="shared" si="3"/>
        <v>20797858.060000062</v>
      </c>
      <c r="L39" s="19">
        <f t="shared" si="3"/>
        <v>26006440.819999993</v>
      </c>
      <c r="M39" s="19">
        <f t="shared" si="3"/>
        <v>29245337.199999958</v>
      </c>
      <c r="N39" s="19">
        <f t="shared" si="3"/>
        <v>4927177.280000031</v>
      </c>
    </row>
    <row r="40" spans="2:20" s="1" customFormat="1" ht="15" customHeight="1" x14ac:dyDescent="0.25">
      <c r="B40" s="208" t="s">
        <v>31</v>
      </c>
      <c r="C40" s="209"/>
      <c r="D40" s="22">
        <v>232801120.62</v>
      </c>
      <c r="E40" s="115">
        <f t="shared" si="2"/>
        <v>1</v>
      </c>
      <c r="F40" s="22">
        <v>254722373.89999998</v>
      </c>
      <c r="G40" s="22">
        <v>255914965.35999998</v>
      </c>
      <c r="H40" s="22">
        <v>248290290.19</v>
      </c>
      <c r="I40" s="22">
        <v>236505563.04000008</v>
      </c>
      <c r="J40" s="22">
        <v>236433498.2400001</v>
      </c>
      <c r="K40" s="22">
        <v>244182264.24000001</v>
      </c>
      <c r="L40" s="22">
        <v>220555817.22000003</v>
      </c>
      <c r="M40" s="22">
        <v>236892013.99999979</v>
      </c>
      <c r="N40" s="22">
        <v>151313301.99000007</v>
      </c>
    </row>
    <row r="41" spans="2:20" s="1" customFormat="1" ht="39" customHeight="1" x14ac:dyDescent="0.25">
      <c r="B41" s="214" t="s">
        <v>207</v>
      </c>
      <c r="C41" s="215"/>
      <c r="D41" s="13">
        <v>2025</v>
      </c>
      <c r="E41" s="93" t="s">
        <v>228</v>
      </c>
      <c r="F41" s="13">
        <v>2024</v>
      </c>
      <c r="G41" s="93">
        <v>2023</v>
      </c>
      <c r="H41" s="93">
        <v>2022</v>
      </c>
      <c r="I41" s="93">
        <v>2021</v>
      </c>
      <c r="J41" s="13">
        <v>2020</v>
      </c>
      <c r="K41" s="13">
        <v>2019</v>
      </c>
      <c r="L41" s="13">
        <v>2018</v>
      </c>
      <c r="M41" s="13">
        <v>2017</v>
      </c>
      <c r="N41" s="13">
        <v>2016</v>
      </c>
    </row>
    <row r="42" spans="2:20" s="1" customFormat="1" ht="15.75" x14ac:dyDescent="0.25">
      <c r="B42" s="75">
        <v>1</v>
      </c>
      <c r="C42" s="76" t="s">
        <v>113</v>
      </c>
      <c r="D42" s="19">
        <v>277373338.03999984</v>
      </c>
      <c r="E42" s="29">
        <f>D42/$D$53</f>
        <v>0.38094156678323032</v>
      </c>
      <c r="F42" s="19">
        <v>259608377.92999986</v>
      </c>
      <c r="G42" s="19">
        <v>306775712.65999979</v>
      </c>
      <c r="H42" s="19">
        <v>236163103.62000024</v>
      </c>
      <c r="I42" s="19">
        <v>249390217.6800001</v>
      </c>
      <c r="J42" s="19">
        <v>110589759.14000003</v>
      </c>
      <c r="K42" s="19">
        <v>124000637.54000001</v>
      </c>
      <c r="L42" s="19">
        <v>118618399.07999998</v>
      </c>
      <c r="M42" s="19">
        <v>130356235.95000006</v>
      </c>
      <c r="N42" s="19">
        <v>150936829.16000015</v>
      </c>
    </row>
    <row r="43" spans="2:20" s="1" customFormat="1" ht="15.75" x14ac:dyDescent="0.25">
      <c r="B43" s="77">
        <v>2</v>
      </c>
      <c r="C43" s="78" t="s">
        <v>138</v>
      </c>
      <c r="D43" s="19">
        <v>87778291.780000046</v>
      </c>
      <c r="E43" s="29">
        <f t="shared" ref="E43:E53" si="4">D43/$D$53</f>
        <v>0.12055376423889247</v>
      </c>
      <c r="F43" s="19">
        <v>60343561.250000022</v>
      </c>
      <c r="G43" s="19">
        <v>43329259.24000001</v>
      </c>
      <c r="H43" s="19">
        <v>68096171.700000048</v>
      </c>
      <c r="I43" s="19">
        <v>43581303.289999992</v>
      </c>
      <c r="J43" s="19">
        <v>17918073.150000002</v>
      </c>
      <c r="K43" s="19">
        <v>31156735.759999998</v>
      </c>
      <c r="L43" s="19">
        <v>42970148.219999984</v>
      </c>
      <c r="M43" s="19">
        <v>27574301.590000007</v>
      </c>
      <c r="N43" s="19">
        <v>9950065.4299999978</v>
      </c>
    </row>
    <row r="44" spans="2:20" s="1" customFormat="1" ht="15.75" x14ac:dyDescent="0.25">
      <c r="B44" s="77">
        <v>3</v>
      </c>
      <c r="C44" s="78" t="s">
        <v>106</v>
      </c>
      <c r="D44" s="19">
        <v>56917334.700000003</v>
      </c>
      <c r="E44" s="29">
        <f t="shared" si="4"/>
        <v>7.8169656863763703E-2</v>
      </c>
      <c r="F44" s="19">
        <v>47532160.419999994</v>
      </c>
      <c r="G44" s="19">
        <v>38087688.379999995</v>
      </c>
      <c r="H44" s="19">
        <v>43693116.010000005</v>
      </c>
      <c r="I44" s="19">
        <v>37886931.310000002</v>
      </c>
      <c r="J44" s="19">
        <v>26853409.919999991</v>
      </c>
      <c r="K44" s="19">
        <v>28097527.000000004</v>
      </c>
      <c r="L44" s="19">
        <v>28178232.170000002</v>
      </c>
      <c r="M44" s="19">
        <v>27098911.510000002</v>
      </c>
      <c r="N44" s="19">
        <v>27649105.920000009</v>
      </c>
      <c r="Q44" s="170"/>
      <c r="R44" s="170"/>
      <c r="S44" s="170"/>
      <c r="T44" s="170"/>
    </row>
    <row r="45" spans="2:20" s="1" customFormat="1" ht="15.75" x14ac:dyDescent="0.25">
      <c r="B45" s="77">
        <v>4</v>
      </c>
      <c r="C45" s="78" t="s">
        <v>108</v>
      </c>
      <c r="D45" s="19">
        <v>35807813.769999988</v>
      </c>
      <c r="E45" s="29">
        <f t="shared" si="4"/>
        <v>4.9178067282944153E-2</v>
      </c>
      <c r="F45" s="19">
        <v>43638405.000000075</v>
      </c>
      <c r="G45" s="19">
        <v>35185064.569999948</v>
      </c>
      <c r="H45" s="19">
        <v>38615740.859999962</v>
      </c>
      <c r="I45" s="19">
        <v>34198412.920000039</v>
      </c>
      <c r="J45" s="19">
        <v>25950221.62000002</v>
      </c>
      <c r="K45" s="19">
        <v>27349729.150000013</v>
      </c>
      <c r="L45" s="19">
        <v>27834281.539999988</v>
      </c>
      <c r="M45" s="19">
        <v>21653594.230000012</v>
      </c>
      <c r="N45" s="19">
        <v>21986709.93</v>
      </c>
    </row>
    <row r="46" spans="2:20" s="1" customFormat="1" ht="15.75" x14ac:dyDescent="0.25">
      <c r="B46" s="77">
        <v>5</v>
      </c>
      <c r="C46" s="78" t="s">
        <v>152</v>
      </c>
      <c r="D46" s="19">
        <v>35046907.739999995</v>
      </c>
      <c r="E46" s="29">
        <f t="shared" si="4"/>
        <v>4.8133047104396191E-2</v>
      </c>
      <c r="F46" s="19">
        <v>29150598.479999997</v>
      </c>
      <c r="G46" s="19">
        <v>25015677.84</v>
      </c>
      <c r="H46" s="19">
        <v>20011144.640000001</v>
      </c>
      <c r="I46" s="19">
        <v>24894316.540000007</v>
      </c>
      <c r="J46" s="19">
        <v>21081100.899999999</v>
      </c>
      <c r="K46" s="19">
        <v>22873136.93</v>
      </c>
      <c r="L46" s="19">
        <v>28737387.489999998</v>
      </c>
      <c r="M46" s="19">
        <v>13329960.499999996</v>
      </c>
      <c r="N46" s="19">
        <v>16136748.359999998</v>
      </c>
    </row>
    <row r="47" spans="2:20" s="1" customFormat="1" ht="15.75" x14ac:dyDescent="0.25">
      <c r="B47" s="77">
        <v>6</v>
      </c>
      <c r="C47" s="78" t="s">
        <v>141</v>
      </c>
      <c r="D47" s="19">
        <v>31876412.719999999</v>
      </c>
      <c r="E47" s="29">
        <f t="shared" si="4"/>
        <v>4.3778723257224351E-2</v>
      </c>
      <c r="F47" s="19">
        <v>29717967.680000003</v>
      </c>
      <c r="G47" s="19">
        <v>23463038.34</v>
      </c>
      <c r="H47" s="19">
        <v>36167478.140000023</v>
      </c>
      <c r="I47" s="19">
        <v>36433119.289999992</v>
      </c>
      <c r="J47" s="19">
        <v>19519244.860000011</v>
      </c>
      <c r="K47" s="19">
        <v>25871847.000000004</v>
      </c>
      <c r="L47" s="19">
        <v>19073231.800000004</v>
      </c>
      <c r="M47" s="19">
        <v>20164472.760000002</v>
      </c>
      <c r="N47" s="19">
        <v>19660633.109999999</v>
      </c>
    </row>
    <row r="48" spans="2:20" s="1" customFormat="1" ht="15.75" x14ac:dyDescent="0.25">
      <c r="B48" s="77">
        <v>7</v>
      </c>
      <c r="C48" s="78" t="s">
        <v>142</v>
      </c>
      <c r="D48" s="19">
        <v>25988333.140000012</v>
      </c>
      <c r="E48" s="29">
        <f>D48/$D$53</f>
        <v>3.5692097929789036E-2</v>
      </c>
      <c r="F48" s="19">
        <v>19445280.190000009</v>
      </c>
      <c r="G48" s="19">
        <v>21292464.989999987</v>
      </c>
      <c r="H48" s="19">
        <v>24085525.169999991</v>
      </c>
      <c r="I48" s="19">
        <v>21025612.069999985</v>
      </c>
      <c r="J48" s="19">
        <v>13837988.040000005</v>
      </c>
      <c r="K48" s="19">
        <v>26519888.210000005</v>
      </c>
      <c r="L48" s="19">
        <v>31143480.259999994</v>
      </c>
      <c r="M48" s="19">
        <v>37423747.110000007</v>
      </c>
      <c r="N48" s="19">
        <v>40758736.089999989</v>
      </c>
    </row>
    <row r="49" spans="2:26" s="1" customFormat="1" ht="15.75" x14ac:dyDescent="0.25">
      <c r="B49" s="77">
        <v>8</v>
      </c>
      <c r="C49" s="78" t="s">
        <v>140</v>
      </c>
      <c r="D49" s="19">
        <v>23444042.09</v>
      </c>
      <c r="E49" s="29">
        <f t="shared" si="4"/>
        <v>3.2197795897054425E-2</v>
      </c>
      <c r="F49" s="19">
        <v>29091835.710000005</v>
      </c>
      <c r="G49" s="19">
        <v>21044981.289999992</v>
      </c>
      <c r="H49" s="19">
        <v>37025548.00999999</v>
      </c>
      <c r="I49" s="19">
        <v>33690224.75</v>
      </c>
      <c r="J49" s="19">
        <v>16425946.650000002</v>
      </c>
      <c r="K49" s="19">
        <v>50669353.740000002</v>
      </c>
      <c r="L49" s="19">
        <v>38784633.450000003</v>
      </c>
      <c r="M49" s="19">
        <v>43699064.680000007</v>
      </c>
      <c r="N49" s="19">
        <v>41046551.280000001</v>
      </c>
    </row>
    <row r="50" spans="2:26" s="1" customFormat="1" ht="15.75" x14ac:dyDescent="0.25">
      <c r="B50" s="77">
        <v>9</v>
      </c>
      <c r="C50" s="78" t="s">
        <v>112</v>
      </c>
      <c r="D50" s="19">
        <v>16870234.509999987</v>
      </c>
      <c r="E50" s="29">
        <f t="shared" si="4"/>
        <v>2.3169399090957849E-2</v>
      </c>
      <c r="F50" s="19">
        <v>13825444.549999995</v>
      </c>
      <c r="G50" s="19">
        <v>16201015.329999998</v>
      </c>
      <c r="H50" s="19">
        <v>8825047</v>
      </c>
      <c r="I50" s="19">
        <v>4992781.9900000021</v>
      </c>
      <c r="J50" s="19">
        <v>1645578.1299999992</v>
      </c>
      <c r="K50" s="19">
        <v>2487070.689999999</v>
      </c>
      <c r="L50" s="19">
        <v>4508584.1900000013</v>
      </c>
      <c r="M50" s="19">
        <v>7118173.4800000079</v>
      </c>
      <c r="N50" s="19">
        <v>4433429.9600000018</v>
      </c>
    </row>
    <row r="51" spans="2:26" s="1" customFormat="1" ht="15.75" x14ac:dyDescent="0.25">
      <c r="B51" s="77">
        <v>10</v>
      </c>
      <c r="C51" s="78" t="s">
        <v>116</v>
      </c>
      <c r="D51" s="19">
        <v>16049087.630000003</v>
      </c>
      <c r="E51" s="29">
        <f t="shared" si="4"/>
        <v>2.2041644775288024E-2</v>
      </c>
      <c r="F51" s="19">
        <v>15841104.600000005</v>
      </c>
      <c r="G51" s="19">
        <v>19696303.019999996</v>
      </c>
      <c r="H51" s="19">
        <v>20712060.509999998</v>
      </c>
      <c r="I51" s="19">
        <v>23080252.600000024</v>
      </c>
      <c r="J51" s="19">
        <v>20915153.369999994</v>
      </c>
      <c r="K51" s="19">
        <v>21651458.169999994</v>
      </c>
      <c r="L51" s="19">
        <v>20723750.670000002</v>
      </c>
      <c r="M51" s="19">
        <v>11120749.779999999</v>
      </c>
      <c r="N51" s="148">
        <v>15348444.309999989</v>
      </c>
    </row>
    <row r="52" spans="2:26" s="1" customFormat="1" ht="15.75" x14ac:dyDescent="0.25">
      <c r="B52" s="79"/>
      <c r="C52" s="80" t="s">
        <v>30</v>
      </c>
      <c r="D52" s="19">
        <f>D53-SUM(D42:D51)</f>
        <v>120973885.68000019</v>
      </c>
      <c r="E52" s="29">
        <f>D52/$D$53</f>
        <v>0.16614423677645945</v>
      </c>
      <c r="F52" s="19">
        <f>F53-SUM(F42:F51)</f>
        <v>106179683.35000014</v>
      </c>
      <c r="G52" s="19">
        <f>G53-SUM(G42:G51)</f>
        <v>130569633.21999991</v>
      </c>
      <c r="H52" s="19">
        <f t="shared" ref="H52:N52" si="5">H53-SUM(H42:H51)</f>
        <v>161459558.67000026</v>
      </c>
      <c r="I52" s="19">
        <f>I53-SUM(I42:I51)</f>
        <v>150395294.15999991</v>
      </c>
      <c r="J52" s="19">
        <f t="shared" si="5"/>
        <v>129562958.63000005</v>
      </c>
      <c r="K52" s="19">
        <f t="shared" si="5"/>
        <v>180347492.27000022</v>
      </c>
      <c r="L52" s="19">
        <f t="shared" si="5"/>
        <v>148662439.02999979</v>
      </c>
      <c r="M52" s="19">
        <f t="shared" si="5"/>
        <v>149728820.30000001</v>
      </c>
      <c r="N52" s="19">
        <f t="shared" si="5"/>
        <v>150019578.95000005</v>
      </c>
    </row>
    <row r="53" spans="2:26" s="1" customFormat="1" ht="15" customHeight="1" x14ac:dyDescent="0.25">
      <c r="B53" s="208" t="s">
        <v>31</v>
      </c>
      <c r="C53" s="209"/>
      <c r="D53" s="22">
        <v>728125681.80000007</v>
      </c>
      <c r="E53" s="115">
        <f t="shared" si="4"/>
        <v>1</v>
      </c>
      <c r="F53" s="22">
        <v>654374419.16000009</v>
      </c>
      <c r="G53" s="22">
        <v>680660838.87999964</v>
      </c>
      <c r="H53" s="22">
        <v>694854494.33000052</v>
      </c>
      <c r="I53" s="22">
        <v>659568466.60000002</v>
      </c>
      <c r="J53" s="22">
        <v>404299434.41000009</v>
      </c>
      <c r="K53" s="22">
        <v>541024876.46000028</v>
      </c>
      <c r="L53" s="22">
        <v>509234567.8999998</v>
      </c>
      <c r="M53" s="22">
        <v>489268031.8900001</v>
      </c>
      <c r="N53" s="22">
        <v>497926832.50000012</v>
      </c>
    </row>
    <row r="54" spans="2:26" s="1" customFormat="1" ht="20.100000000000001" customHeight="1" x14ac:dyDescent="0.25">
      <c r="B54" s="12"/>
      <c r="C54" s="12"/>
      <c r="D54" s="12"/>
      <c r="E54" s="12"/>
      <c r="F54" s="177"/>
      <c r="G54" s="177"/>
      <c r="H54" s="177"/>
      <c r="I54" s="177"/>
      <c r="J54" s="177"/>
    </row>
    <row r="55" spans="2:26" s="1" customFormat="1" ht="1.5" customHeight="1" x14ac:dyDescent="0.25">
      <c r="B55" s="12"/>
      <c r="C55" s="12"/>
      <c r="D55" s="12"/>
      <c r="E55" s="12"/>
      <c r="F55" s="170"/>
      <c r="G55" s="170"/>
      <c r="H55" s="170"/>
      <c r="I55" s="170"/>
      <c r="J55" s="170"/>
    </row>
    <row r="56" spans="2:26" s="1" customFormat="1" ht="20.100000000000001" customHeight="1" x14ac:dyDescent="0.25">
      <c r="B56" s="27" t="s">
        <v>244</v>
      </c>
      <c r="C56" s="2"/>
      <c r="E56" s="2"/>
    </row>
    <row r="57" spans="2:26" s="1" customFormat="1" ht="3.75" customHeight="1" x14ac:dyDescent="0.25">
      <c r="B57" s="7"/>
      <c r="C57" s="8"/>
      <c r="D57" s="9"/>
      <c r="E57" s="8"/>
      <c r="F57" s="9"/>
      <c r="G57" s="9"/>
      <c r="H57" s="9"/>
      <c r="I57" s="9"/>
      <c r="J57" s="9"/>
      <c r="K57" s="9"/>
      <c r="L57" s="9"/>
      <c r="M57" s="9"/>
      <c r="N57" s="9"/>
    </row>
    <row r="58" spans="2:26" ht="15" customHeight="1" x14ac:dyDescent="0.25">
      <c r="B58" s="216"/>
      <c r="C58" s="216"/>
      <c r="D58" s="216"/>
      <c r="E58" s="216"/>
      <c r="F58" s="216"/>
      <c r="G58" s="216"/>
      <c r="H58" s="216"/>
      <c r="K58" s="1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s="1" customFormat="1" ht="20.100000000000001" customHeight="1" x14ac:dyDescent="0.25">
      <c r="B59" s="210" t="s">
        <v>46</v>
      </c>
      <c r="C59" s="204" t="s">
        <v>70</v>
      </c>
      <c r="D59" s="205"/>
      <c r="E59" s="212" t="s">
        <v>71</v>
      </c>
      <c r="F59" s="213"/>
      <c r="G59" s="204" t="s">
        <v>93</v>
      </c>
      <c r="H59" s="205"/>
      <c r="I59" s="204" t="s">
        <v>94</v>
      </c>
      <c r="J59" s="205"/>
    </row>
    <row r="60" spans="2:26" s="1" customFormat="1" ht="20.100000000000001" customHeight="1" x14ac:dyDescent="0.25">
      <c r="B60" s="211"/>
      <c r="C60" s="13" t="s">
        <v>39</v>
      </c>
      <c r="D60" s="13" t="s">
        <v>34</v>
      </c>
      <c r="E60" s="13" t="s">
        <v>39</v>
      </c>
      <c r="F60" s="13" t="s">
        <v>34</v>
      </c>
      <c r="G60" s="13" t="s">
        <v>39</v>
      </c>
      <c r="H60" s="13" t="s">
        <v>34</v>
      </c>
      <c r="I60" s="13" t="s">
        <v>44</v>
      </c>
      <c r="J60" s="13" t="s">
        <v>45</v>
      </c>
    </row>
    <row r="61" spans="2:26" s="1" customFormat="1" ht="20.100000000000001" customHeight="1" x14ac:dyDescent="0.25">
      <c r="B61" s="86" t="s">
        <v>113</v>
      </c>
      <c r="C61" s="198">
        <v>6884.550999999994</v>
      </c>
      <c r="D61" s="17">
        <v>72200319.100000024</v>
      </c>
      <c r="E61" s="198">
        <v>30594.34699999998</v>
      </c>
      <c r="F61" s="17">
        <v>277373338.03999984</v>
      </c>
      <c r="G61" s="198">
        <v>37478.897999999972</v>
      </c>
      <c r="H61" s="17">
        <v>349573657.13999987</v>
      </c>
      <c r="I61" s="82">
        <f>+G61/$G$132</f>
        <v>0.2889187683465535</v>
      </c>
      <c r="J61" s="87">
        <f>+I61</f>
        <v>0.2889187683465535</v>
      </c>
    </row>
    <row r="62" spans="2:26" s="1" customFormat="1" ht="20.100000000000001" customHeight="1" x14ac:dyDescent="0.25">
      <c r="B62" s="81" t="s">
        <v>108</v>
      </c>
      <c r="C62" s="111">
        <v>9677.21899999999</v>
      </c>
      <c r="D62" s="19">
        <v>37394147.999999993</v>
      </c>
      <c r="E62" s="111">
        <v>5478.8410000000058</v>
      </c>
      <c r="F62" s="19">
        <v>35807813.769999988</v>
      </c>
      <c r="G62" s="111">
        <v>15156.059999999996</v>
      </c>
      <c r="H62" s="19">
        <v>73201961.769999981</v>
      </c>
      <c r="I62" s="82">
        <f t="shared" ref="I62:I125" si="6">+G62/$G$132</f>
        <v>0.11683561742360909</v>
      </c>
      <c r="J62" s="82">
        <f>+J61+I62</f>
        <v>0.4057543857701626</v>
      </c>
    </row>
    <row r="63" spans="2:26" s="1" customFormat="1" ht="20.100000000000001" customHeight="1" x14ac:dyDescent="0.25">
      <c r="B63" s="81" t="s">
        <v>106</v>
      </c>
      <c r="C63" s="111">
        <v>6.48</v>
      </c>
      <c r="D63" s="19">
        <v>41364</v>
      </c>
      <c r="E63" s="111">
        <v>12009.721000000001</v>
      </c>
      <c r="F63" s="19">
        <v>56917334.700000003</v>
      </c>
      <c r="G63" s="111">
        <v>12016.201000000001</v>
      </c>
      <c r="H63" s="19">
        <v>56958698.700000003</v>
      </c>
      <c r="I63" s="82">
        <f t="shared" si="6"/>
        <v>9.2630951772504827E-2</v>
      </c>
      <c r="J63" s="82">
        <f>+J62+I63</f>
        <v>0.49838533754266745</v>
      </c>
    </row>
    <row r="64" spans="2:26" s="1" customFormat="1" ht="20.100000000000001" customHeight="1" x14ac:dyDescent="0.25">
      <c r="B64" s="81" t="s">
        <v>131</v>
      </c>
      <c r="C64" s="111">
        <v>9708.3580000000002</v>
      </c>
      <c r="D64" s="19">
        <v>79739396.439999983</v>
      </c>
      <c r="E64" s="111">
        <v>84.093000000000018</v>
      </c>
      <c r="F64" s="19">
        <v>649706.86000000022</v>
      </c>
      <c r="G64" s="111">
        <v>9792.4510000000009</v>
      </c>
      <c r="H64" s="19">
        <v>80389103.299999982</v>
      </c>
      <c r="I64" s="82">
        <f t="shared" si="6"/>
        <v>7.5488422365406233E-2</v>
      </c>
      <c r="J64" s="82">
        <f t="shared" ref="J64:J115" si="7">+J63+I64</f>
        <v>0.57387375990807366</v>
      </c>
    </row>
    <row r="65" spans="2:10" s="1" customFormat="1" ht="20.100000000000001" customHeight="1" x14ac:dyDescent="0.25">
      <c r="B65" s="81" t="s">
        <v>138</v>
      </c>
      <c r="C65" s="111">
        <v>1021.2799999999999</v>
      </c>
      <c r="D65" s="19">
        <v>10132123.77</v>
      </c>
      <c r="E65" s="111">
        <v>7957.6879999999901</v>
      </c>
      <c r="F65" s="19">
        <v>87778291.780000046</v>
      </c>
      <c r="G65" s="111">
        <v>8978.9679999999898</v>
      </c>
      <c r="H65" s="19">
        <v>97910415.550000042</v>
      </c>
      <c r="I65" s="82">
        <f t="shared" si="6"/>
        <v>6.9217413371735634E-2</v>
      </c>
      <c r="J65" s="82">
        <f t="shared" si="7"/>
        <v>0.64309117327980925</v>
      </c>
    </row>
    <row r="66" spans="2:10" s="1" customFormat="1" ht="20.100000000000001" customHeight="1" x14ac:dyDescent="0.25">
      <c r="B66" s="81" t="s">
        <v>142</v>
      </c>
      <c r="C66" s="116">
        <v>0.14499999999999999</v>
      </c>
      <c r="D66" s="19">
        <v>1457.25</v>
      </c>
      <c r="E66" s="111">
        <v>5141.01</v>
      </c>
      <c r="F66" s="19">
        <v>25988333.140000012</v>
      </c>
      <c r="G66" s="111">
        <v>5141.1550000000007</v>
      </c>
      <c r="H66" s="19">
        <v>25989790.390000012</v>
      </c>
      <c r="I66" s="82">
        <f t="shared" si="6"/>
        <v>3.9632333119258914E-2</v>
      </c>
      <c r="J66" s="82">
        <f t="shared" si="7"/>
        <v>0.6827235063990682</v>
      </c>
    </row>
    <row r="67" spans="2:10" s="1" customFormat="1" ht="20.100000000000001" customHeight="1" x14ac:dyDescent="0.25">
      <c r="B67" s="81" t="s">
        <v>141</v>
      </c>
      <c r="C67" s="111">
        <v>57.576000000000001</v>
      </c>
      <c r="D67" s="19">
        <v>642419.30000000016</v>
      </c>
      <c r="E67" s="111">
        <v>4422.7979999999989</v>
      </c>
      <c r="F67" s="19">
        <v>31876412.719999999</v>
      </c>
      <c r="G67" s="111">
        <v>4480.3739999999989</v>
      </c>
      <c r="H67" s="19">
        <v>32518832.02</v>
      </c>
      <c r="I67" s="82">
        <f t="shared" si="6"/>
        <v>3.4538479167981993E-2</v>
      </c>
      <c r="J67" s="82">
        <f t="shared" si="7"/>
        <v>0.71726198556705023</v>
      </c>
    </row>
    <row r="68" spans="2:10" s="1" customFormat="1" ht="20.100000000000001" customHeight="1" x14ac:dyDescent="0.25">
      <c r="B68" s="81" t="s">
        <v>152</v>
      </c>
      <c r="C68" s="111"/>
      <c r="D68" s="19"/>
      <c r="E68" s="111">
        <v>4455.8979999999983</v>
      </c>
      <c r="F68" s="19">
        <v>35046907.739999995</v>
      </c>
      <c r="G68" s="111">
        <v>4455.8979999999983</v>
      </c>
      <c r="H68" s="19">
        <v>35046907.739999995</v>
      </c>
      <c r="I68" s="82">
        <f t="shared" si="6"/>
        <v>3.4349797639137404E-2</v>
      </c>
      <c r="J68" s="82">
        <f t="shared" si="7"/>
        <v>0.7516117832061876</v>
      </c>
    </row>
    <row r="69" spans="2:10" s="1" customFormat="1" ht="20.100000000000001" customHeight="1" x14ac:dyDescent="0.25">
      <c r="B69" s="81" t="s">
        <v>107</v>
      </c>
      <c r="C69" s="111">
        <v>2414.1180000000018</v>
      </c>
      <c r="D69" s="19">
        <v>9936608.9899999946</v>
      </c>
      <c r="E69" s="111">
        <v>1422.2589999999991</v>
      </c>
      <c r="F69" s="19">
        <v>14971120.979999993</v>
      </c>
      <c r="G69" s="111">
        <v>3836.3770000000009</v>
      </c>
      <c r="H69" s="19">
        <v>24907729.969999988</v>
      </c>
      <c r="I69" s="82">
        <f t="shared" si="6"/>
        <v>2.9574010360524663E-2</v>
      </c>
      <c r="J69" s="82">
        <f t="shared" si="7"/>
        <v>0.78118579356671225</v>
      </c>
    </row>
    <row r="70" spans="2:10" s="1" customFormat="1" ht="15.75" x14ac:dyDescent="0.25">
      <c r="B70" s="81" t="s">
        <v>140</v>
      </c>
      <c r="C70" s="111"/>
      <c r="D70" s="19"/>
      <c r="E70" s="111">
        <v>3632.8599999999992</v>
      </c>
      <c r="F70" s="19">
        <v>23444042.09</v>
      </c>
      <c r="G70" s="111">
        <v>3632.8599999999992</v>
      </c>
      <c r="H70" s="19">
        <v>23444042.09</v>
      </c>
      <c r="I70" s="82">
        <f t="shared" si="6"/>
        <v>2.8005130694490031E-2</v>
      </c>
      <c r="J70" s="82">
        <f t="shared" si="7"/>
        <v>0.80919092426120232</v>
      </c>
    </row>
    <row r="71" spans="2:10" s="1" customFormat="1" ht="20.100000000000001" customHeight="1" x14ac:dyDescent="0.25">
      <c r="B71" s="81" t="s">
        <v>112</v>
      </c>
      <c r="C71" s="111">
        <v>584.67600000000004</v>
      </c>
      <c r="D71" s="19">
        <v>4969882.16</v>
      </c>
      <c r="E71" s="111">
        <v>2995.2869999999984</v>
      </c>
      <c r="F71" s="19">
        <v>16870234.509999987</v>
      </c>
      <c r="G71" s="111">
        <v>3579.9629999999984</v>
      </c>
      <c r="H71" s="19">
        <v>21840116.669999987</v>
      </c>
      <c r="I71" s="82">
        <f t="shared" si="6"/>
        <v>2.7597356269286069E-2</v>
      </c>
      <c r="J71" s="82">
        <f>+J70+I71</f>
        <v>0.83678828053048837</v>
      </c>
    </row>
    <row r="72" spans="2:10" s="1" customFormat="1" ht="20.100000000000001" customHeight="1" x14ac:dyDescent="0.25">
      <c r="B72" s="81" t="s">
        <v>116</v>
      </c>
      <c r="C72" s="111">
        <v>479.29899999999975</v>
      </c>
      <c r="D72" s="19">
        <v>4007822.2800000003</v>
      </c>
      <c r="E72" s="111">
        <v>2349.7040000000015</v>
      </c>
      <c r="F72" s="19">
        <v>16049087.630000003</v>
      </c>
      <c r="G72" s="111">
        <v>2829.0030000000015</v>
      </c>
      <c r="H72" s="19">
        <v>20056909.910000004</v>
      </c>
      <c r="I72" s="82">
        <f t="shared" si="6"/>
        <v>2.1808326979323299E-2</v>
      </c>
      <c r="J72" s="82">
        <f t="shared" si="7"/>
        <v>0.8585966075098117</v>
      </c>
    </row>
    <row r="73" spans="2:10" s="1" customFormat="1" ht="20.100000000000001" customHeight="1" x14ac:dyDescent="0.25">
      <c r="B73" s="81" t="s">
        <v>150</v>
      </c>
      <c r="C73" s="111">
        <v>6</v>
      </c>
      <c r="D73" s="19">
        <v>41970.65</v>
      </c>
      <c r="E73" s="111">
        <v>2010.5150000000003</v>
      </c>
      <c r="F73" s="19">
        <v>12123322.900000002</v>
      </c>
      <c r="G73" s="111">
        <v>2016.5150000000003</v>
      </c>
      <c r="H73" s="19">
        <v>12165293.550000003</v>
      </c>
      <c r="I73" s="82">
        <f t="shared" si="6"/>
        <v>1.5544988279867538E-2</v>
      </c>
      <c r="J73" s="82">
        <f t="shared" si="7"/>
        <v>0.8741415957896792</v>
      </c>
    </row>
    <row r="74" spans="2:10" s="1" customFormat="1" ht="15.75" x14ac:dyDescent="0.25">
      <c r="B74" s="81" t="s">
        <v>182</v>
      </c>
      <c r="C74" s="116">
        <v>0.09</v>
      </c>
      <c r="D74" s="19">
        <v>1866.89</v>
      </c>
      <c r="E74" s="111">
        <v>1706.556</v>
      </c>
      <c r="F74" s="19">
        <v>5107084.6899999995</v>
      </c>
      <c r="G74" s="111">
        <v>1706.646</v>
      </c>
      <c r="H74" s="19">
        <v>5108951.5799999991</v>
      </c>
      <c r="I74" s="82">
        <f t="shared" si="6"/>
        <v>1.3156258231594017E-2</v>
      </c>
      <c r="J74" s="82">
        <f t="shared" si="7"/>
        <v>0.88729785402127326</v>
      </c>
    </row>
    <row r="75" spans="2:10" s="1" customFormat="1" ht="15.75" x14ac:dyDescent="0.25">
      <c r="B75" s="81" t="s">
        <v>154</v>
      </c>
      <c r="C75" s="111">
        <v>1554.4229999999998</v>
      </c>
      <c r="D75" s="19">
        <v>6282626.8400000008</v>
      </c>
      <c r="E75" s="111"/>
      <c r="F75" s="19"/>
      <c r="G75" s="111">
        <v>1554.4229999999998</v>
      </c>
      <c r="H75" s="19">
        <v>6282626.8400000008</v>
      </c>
      <c r="I75" s="82">
        <f t="shared" si="6"/>
        <v>1.1982795722797267E-2</v>
      </c>
      <c r="J75" s="82">
        <f t="shared" si="7"/>
        <v>0.89928064974407051</v>
      </c>
    </row>
    <row r="76" spans="2:10" s="1" customFormat="1" ht="15.75" x14ac:dyDescent="0.25">
      <c r="B76" s="81" t="s">
        <v>145</v>
      </c>
      <c r="C76" s="111">
        <v>1.28</v>
      </c>
      <c r="D76" s="19">
        <v>13184</v>
      </c>
      <c r="E76" s="111">
        <v>1235.2879999999998</v>
      </c>
      <c r="F76" s="19">
        <v>8350497.3999999985</v>
      </c>
      <c r="G76" s="111">
        <v>1236.5679999999998</v>
      </c>
      <c r="H76" s="19">
        <v>8363681.3999999985</v>
      </c>
      <c r="I76" s="82">
        <f t="shared" si="6"/>
        <v>9.5325028910071257E-3</v>
      </c>
      <c r="J76" s="82">
        <f t="shared" si="7"/>
        <v>0.90881315263507767</v>
      </c>
    </row>
    <row r="77" spans="2:10" s="1" customFormat="1" ht="20.100000000000001" customHeight="1" x14ac:dyDescent="0.25">
      <c r="B77" s="81" t="s">
        <v>147</v>
      </c>
      <c r="C77" s="111">
        <v>13.391</v>
      </c>
      <c r="D77" s="19">
        <v>101120.61</v>
      </c>
      <c r="E77" s="111">
        <v>1154.057</v>
      </c>
      <c r="F77" s="19">
        <v>8935781.7400000002</v>
      </c>
      <c r="G77" s="111">
        <v>1167.4480000000001</v>
      </c>
      <c r="H77" s="19">
        <v>9036902.3499999996</v>
      </c>
      <c r="I77" s="82">
        <f t="shared" si="6"/>
        <v>8.9996679803298254E-3</v>
      </c>
      <c r="J77" s="82">
        <f t="shared" si="7"/>
        <v>0.91781282061540748</v>
      </c>
    </row>
    <row r="78" spans="2:10" s="1" customFormat="1" ht="20.100000000000001" customHeight="1" x14ac:dyDescent="0.25">
      <c r="B78" s="81" t="s">
        <v>122</v>
      </c>
      <c r="C78" s="111">
        <v>507.98500000000001</v>
      </c>
      <c r="D78" s="19">
        <v>1416431.07</v>
      </c>
      <c r="E78" s="111">
        <v>533.81399999999974</v>
      </c>
      <c r="F78" s="19">
        <v>4894289.6099999985</v>
      </c>
      <c r="G78" s="111">
        <v>1041.7989999999998</v>
      </c>
      <c r="H78" s="19">
        <v>6310720.6799999988</v>
      </c>
      <c r="I78" s="82">
        <f t="shared" si="6"/>
        <v>8.0310601433551034E-3</v>
      </c>
      <c r="J78" s="82">
        <f t="shared" si="7"/>
        <v>0.92584388075876256</v>
      </c>
    </row>
    <row r="79" spans="2:10" s="1" customFormat="1" ht="20.100000000000001" customHeight="1" x14ac:dyDescent="0.25">
      <c r="B79" s="81" t="s">
        <v>151</v>
      </c>
      <c r="C79" s="111"/>
      <c r="D79" s="19"/>
      <c r="E79" s="111">
        <v>1041.7370000000001</v>
      </c>
      <c r="F79" s="19">
        <v>1684805.7800000003</v>
      </c>
      <c r="G79" s="111">
        <v>1041.7370000000001</v>
      </c>
      <c r="H79" s="19">
        <v>1684805.7800000003</v>
      </c>
      <c r="I79" s="82">
        <f t="shared" si="6"/>
        <v>8.0305821953738851E-3</v>
      </c>
      <c r="J79" s="82">
        <f t="shared" si="7"/>
        <v>0.93387446295413645</v>
      </c>
    </row>
    <row r="80" spans="2:10" s="1" customFormat="1" ht="20.100000000000001" customHeight="1" x14ac:dyDescent="0.25">
      <c r="B80" s="81" t="s">
        <v>115</v>
      </c>
      <c r="C80" s="111">
        <v>23.838000000000001</v>
      </c>
      <c r="D80" s="19">
        <v>152374.85</v>
      </c>
      <c r="E80" s="111">
        <v>798.53699999999913</v>
      </c>
      <c r="F80" s="19">
        <v>6745041.6400000053</v>
      </c>
      <c r="G80" s="111">
        <v>822.37499999999909</v>
      </c>
      <c r="H80" s="19">
        <v>6897416.4900000049</v>
      </c>
      <c r="I80" s="82">
        <f t="shared" si="6"/>
        <v>6.3395559847836741E-3</v>
      </c>
      <c r="J80" s="82">
        <f t="shared" si="7"/>
        <v>0.94021401893892009</v>
      </c>
    </row>
    <row r="81" spans="2:10" s="1" customFormat="1" ht="20.100000000000001" customHeight="1" x14ac:dyDescent="0.25">
      <c r="B81" s="81" t="s">
        <v>149</v>
      </c>
      <c r="C81" s="111"/>
      <c r="D81" s="19"/>
      <c r="E81" s="111">
        <v>753.24699999999996</v>
      </c>
      <c r="F81" s="19">
        <v>3933444.9899999993</v>
      </c>
      <c r="G81" s="111">
        <v>753.24699999999996</v>
      </c>
      <c r="H81" s="19">
        <v>3933444.9899999993</v>
      </c>
      <c r="I81" s="82">
        <f t="shared" si="6"/>
        <v>5.8066594033991219E-3</v>
      </c>
      <c r="J81" s="82">
        <f t="shared" si="7"/>
        <v>0.94602067834231918</v>
      </c>
    </row>
    <row r="82" spans="2:10" s="1" customFormat="1" ht="15.75" x14ac:dyDescent="0.25">
      <c r="B82" s="81" t="s">
        <v>133</v>
      </c>
      <c r="C82" s="111"/>
      <c r="D82" s="19"/>
      <c r="E82" s="111">
        <v>736.24400000000003</v>
      </c>
      <c r="F82" s="19">
        <v>3611398.8700000006</v>
      </c>
      <c r="G82" s="111">
        <v>736.24400000000003</v>
      </c>
      <c r="H82" s="19">
        <v>3611398.8700000006</v>
      </c>
      <c r="I82" s="82">
        <f t="shared" si="6"/>
        <v>5.6755860239684772E-3</v>
      </c>
      <c r="J82" s="82">
        <f t="shared" si="7"/>
        <v>0.95169626436628763</v>
      </c>
    </row>
    <row r="83" spans="2:10" s="1" customFormat="1" ht="15.75" x14ac:dyDescent="0.25">
      <c r="B83" s="81" t="s">
        <v>143</v>
      </c>
      <c r="C83" s="111"/>
      <c r="D83" s="19"/>
      <c r="E83" s="111">
        <v>681.8839999999999</v>
      </c>
      <c r="F83" s="19">
        <v>9770549.200000003</v>
      </c>
      <c r="G83" s="111">
        <v>681.8839999999999</v>
      </c>
      <c r="H83" s="19">
        <v>9770549.200000003</v>
      </c>
      <c r="I83" s="82">
        <f t="shared" si="6"/>
        <v>5.2565335681753885E-3</v>
      </c>
      <c r="J83" s="82">
        <f t="shared" si="7"/>
        <v>0.95695279793446297</v>
      </c>
    </row>
    <row r="84" spans="2:10" s="1" customFormat="1" ht="20.100000000000001" customHeight="1" x14ac:dyDescent="0.25">
      <c r="B84" s="81" t="s">
        <v>169</v>
      </c>
      <c r="C84" s="111"/>
      <c r="D84" s="19"/>
      <c r="E84" s="111">
        <v>418.97899999999998</v>
      </c>
      <c r="F84" s="19">
        <v>2556203.5799999996</v>
      </c>
      <c r="G84" s="111">
        <v>418.97899999999998</v>
      </c>
      <c r="H84" s="19">
        <v>2556203.5799999996</v>
      </c>
      <c r="I84" s="82">
        <f t="shared" si="6"/>
        <v>3.2298414068383423E-3</v>
      </c>
      <c r="J84" s="82">
        <f t="shared" si="7"/>
        <v>0.96018263934130132</v>
      </c>
    </row>
    <row r="85" spans="2:10" s="1" customFormat="1" ht="20.100000000000001" customHeight="1" x14ac:dyDescent="0.25">
      <c r="B85" s="81" t="s">
        <v>190</v>
      </c>
      <c r="C85" s="111"/>
      <c r="D85" s="19"/>
      <c r="E85" s="111">
        <v>418.24599999999998</v>
      </c>
      <c r="F85" s="19">
        <v>7995785.6199999992</v>
      </c>
      <c r="G85" s="111">
        <v>418.24599999999998</v>
      </c>
      <c r="H85" s="19">
        <v>7995785.6199999992</v>
      </c>
      <c r="I85" s="82">
        <f t="shared" si="6"/>
        <v>3.2241908282861654E-3</v>
      </c>
      <c r="J85" s="82">
        <f t="shared" si="7"/>
        <v>0.9634068301695875</v>
      </c>
    </row>
    <row r="86" spans="2:10" s="1" customFormat="1" ht="20.100000000000001" customHeight="1" x14ac:dyDescent="0.25">
      <c r="B86" s="81" t="s">
        <v>153</v>
      </c>
      <c r="C86" s="111">
        <v>85.5</v>
      </c>
      <c r="D86" s="19">
        <v>769307.39999999991</v>
      </c>
      <c r="E86" s="111">
        <v>289.55700000000002</v>
      </c>
      <c r="F86" s="19">
        <v>2241499.73</v>
      </c>
      <c r="G86" s="111">
        <v>375.05700000000002</v>
      </c>
      <c r="H86" s="19">
        <v>3010807.13</v>
      </c>
      <c r="I86" s="82">
        <f t="shared" si="6"/>
        <v>2.8912538063353252E-3</v>
      </c>
      <c r="J86" s="82">
        <f t="shared" si="7"/>
        <v>0.96629808397592287</v>
      </c>
    </row>
    <row r="87" spans="2:10" s="1" customFormat="1" ht="15.75" x14ac:dyDescent="0.25">
      <c r="B87" s="81" t="s">
        <v>125</v>
      </c>
      <c r="C87" s="111">
        <v>4.5049999999999999</v>
      </c>
      <c r="D87" s="19">
        <v>29898.5</v>
      </c>
      <c r="E87" s="111">
        <v>357.17999999999995</v>
      </c>
      <c r="F87" s="19">
        <v>3534634.5000000005</v>
      </c>
      <c r="G87" s="111">
        <v>361.68499999999995</v>
      </c>
      <c r="H87" s="19">
        <v>3564533.0000000005</v>
      </c>
      <c r="I87" s="82">
        <f t="shared" si="6"/>
        <v>2.7881712191597328E-3</v>
      </c>
      <c r="J87" s="82">
        <f t="shared" si="7"/>
        <v>0.96908625519508262</v>
      </c>
    </row>
    <row r="88" spans="2:10" s="1" customFormat="1" ht="15.75" x14ac:dyDescent="0.25">
      <c r="B88" s="81" t="s">
        <v>159</v>
      </c>
      <c r="C88" s="111">
        <v>3.1830000000000003</v>
      </c>
      <c r="D88" s="19">
        <v>22616.12</v>
      </c>
      <c r="E88" s="111">
        <v>354.09000000000003</v>
      </c>
      <c r="F88" s="19">
        <v>1660103</v>
      </c>
      <c r="G88" s="111">
        <v>357.27300000000002</v>
      </c>
      <c r="H88" s="19">
        <v>1682719.12</v>
      </c>
      <c r="I88" s="82">
        <f t="shared" si="6"/>
        <v>2.7541598241089772E-3</v>
      </c>
      <c r="J88" s="82">
        <f t="shared" si="7"/>
        <v>0.97184041501919161</v>
      </c>
    </row>
    <row r="89" spans="2:10" s="1" customFormat="1" ht="15.75" x14ac:dyDescent="0.25">
      <c r="B89" s="81" t="s">
        <v>157</v>
      </c>
      <c r="C89" s="111"/>
      <c r="D89" s="19"/>
      <c r="E89" s="111">
        <v>349.35900000000004</v>
      </c>
      <c r="F89" s="19">
        <v>1924237.38</v>
      </c>
      <c r="G89" s="111">
        <v>349.35900000000004</v>
      </c>
      <c r="H89" s="19">
        <v>1924237.38</v>
      </c>
      <c r="I89" s="82">
        <f t="shared" si="6"/>
        <v>2.6931520769576437E-3</v>
      </c>
      <c r="J89" s="82">
        <f t="shared" si="7"/>
        <v>0.97453356709614924</v>
      </c>
    </row>
    <row r="90" spans="2:10" s="1" customFormat="1" ht="15.75" x14ac:dyDescent="0.25">
      <c r="B90" s="81" t="s">
        <v>194</v>
      </c>
      <c r="C90" s="111"/>
      <c r="D90" s="19"/>
      <c r="E90" s="111">
        <v>348.80399999999997</v>
      </c>
      <c r="F90" s="19">
        <v>1723393.09</v>
      </c>
      <c r="G90" s="111">
        <v>348.80399999999997</v>
      </c>
      <c r="H90" s="19">
        <v>1723393.09</v>
      </c>
      <c r="I90" s="82">
        <f t="shared" si="6"/>
        <v>2.688873671641875E-3</v>
      </c>
      <c r="J90" s="82">
        <f t="shared" si="7"/>
        <v>0.97722244076779108</v>
      </c>
    </row>
    <row r="91" spans="2:10" s="1" customFormat="1" ht="15.75" x14ac:dyDescent="0.25">
      <c r="B91" s="81" t="s">
        <v>121</v>
      </c>
      <c r="C91" s="111">
        <v>64.784999999999982</v>
      </c>
      <c r="D91" s="19">
        <v>1066299.1200000001</v>
      </c>
      <c r="E91" s="111">
        <v>267.97699999999998</v>
      </c>
      <c r="F91" s="19">
        <v>2162056.5700000003</v>
      </c>
      <c r="G91" s="111">
        <v>332.76199999999994</v>
      </c>
      <c r="H91" s="19">
        <v>3228355.6900000004</v>
      </c>
      <c r="I91" s="82">
        <f t="shared" si="6"/>
        <v>2.5652084859201542E-3</v>
      </c>
      <c r="J91" s="82">
        <f t="shared" si="7"/>
        <v>0.9797876492537112</v>
      </c>
    </row>
    <row r="92" spans="2:10" s="1" customFormat="1" ht="15.75" x14ac:dyDescent="0.25">
      <c r="B92" s="81" t="s">
        <v>212</v>
      </c>
      <c r="C92" s="111"/>
      <c r="D92" s="19"/>
      <c r="E92" s="111">
        <v>318.00000000000006</v>
      </c>
      <c r="F92" s="19">
        <v>1504766.85</v>
      </c>
      <c r="G92" s="111">
        <v>318.00000000000006</v>
      </c>
      <c r="H92" s="19">
        <v>1504766.85</v>
      </c>
      <c r="I92" s="82">
        <f t="shared" si="6"/>
        <v>2.4514106133591254E-3</v>
      </c>
      <c r="J92" s="82">
        <f t="shared" si="7"/>
        <v>0.98223905986707027</v>
      </c>
    </row>
    <row r="93" spans="2:10" s="1" customFormat="1" ht="15.75" x14ac:dyDescent="0.25">
      <c r="B93" s="81" t="s">
        <v>193</v>
      </c>
      <c r="C93" s="111"/>
      <c r="D93" s="19"/>
      <c r="E93" s="111">
        <v>233.74900000000002</v>
      </c>
      <c r="F93" s="19">
        <v>1247015.96</v>
      </c>
      <c r="G93" s="111">
        <v>233.74900000000002</v>
      </c>
      <c r="H93" s="19">
        <v>1247015.96</v>
      </c>
      <c r="I93" s="82">
        <f t="shared" si="6"/>
        <v>1.8019332687486862E-3</v>
      </c>
      <c r="J93" s="82">
        <f t="shared" si="7"/>
        <v>0.98404099313581894</v>
      </c>
    </row>
    <row r="94" spans="2:10" s="1" customFormat="1" ht="15.75" x14ac:dyDescent="0.25">
      <c r="B94" s="81" t="s">
        <v>148</v>
      </c>
      <c r="C94" s="111"/>
      <c r="D94" s="19"/>
      <c r="E94" s="111">
        <v>230.40000000000006</v>
      </c>
      <c r="F94" s="19">
        <v>1833564.6500000001</v>
      </c>
      <c r="G94" s="111">
        <v>230.40000000000006</v>
      </c>
      <c r="H94" s="19">
        <v>1833564.6500000001</v>
      </c>
      <c r="I94" s="82">
        <f t="shared" si="6"/>
        <v>1.7761163689243478E-3</v>
      </c>
      <c r="J94" s="82">
        <f t="shared" si="7"/>
        <v>0.98581710950474333</v>
      </c>
    </row>
    <row r="95" spans="2:10" s="1" customFormat="1" ht="15.75" x14ac:dyDescent="0.25">
      <c r="B95" s="81" t="s">
        <v>109</v>
      </c>
      <c r="C95" s="111">
        <v>1.6019999999999999</v>
      </c>
      <c r="D95" s="19">
        <v>9139.5</v>
      </c>
      <c r="E95" s="111">
        <v>214.72500000000002</v>
      </c>
      <c r="F95" s="19">
        <v>2545022.75</v>
      </c>
      <c r="G95" s="111">
        <v>216.32700000000003</v>
      </c>
      <c r="H95" s="19">
        <v>2554162.25</v>
      </c>
      <c r="I95" s="82">
        <f t="shared" si="6"/>
        <v>1.6676298860255961E-3</v>
      </c>
      <c r="J95" s="82">
        <f t="shared" si="7"/>
        <v>0.98748473939076897</v>
      </c>
    </row>
    <row r="96" spans="2:10" s="1" customFormat="1" ht="15.75" x14ac:dyDescent="0.25">
      <c r="B96" s="81" t="s">
        <v>114</v>
      </c>
      <c r="C96" s="111">
        <v>149.28400000000002</v>
      </c>
      <c r="D96" s="19">
        <v>1270302.3900000006</v>
      </c>
      <c r="E96" s="111">
        <v>43.697000000000003</v>
      </c>
      <c r="F96" s="19">
        <v>334170.96000000008</v>
      </c>
      <c r="G96" s="111">
        <v>192.98100000000002</v>
      </c>
      <c r="H96" s="19">
        <v>1604473.3500000006</v>
      </c>
      <c r="I96" s="82">
        <f t="shared" si="6"/>
        <v>1.4876593445806835E-3</v>
      </c>
      <c r="J96" s="82">
        <f t="shared" si="7"/>
        <v>0.9889723987353497</v>
      </c>
    </row>
    <row r="97" spans="2:10" s="1" customFormat="1" ht="15.75" x14ac:dyDescent="0.25">
      <c r="B97" s="81" t="s">
        <v>144</v>
      </c>
      <c r="C97" s="111">
        <v>42.27</v>
      </c>
      <c r="D97" s="19">
        <v>1360000.83</v>
      </c>
      <c r="E97" s="111">
        <v>141.80900000000003</v>
      </c>
      <c r="F97" s="19">
        <v>1218554.6799999997</v>
      </c>
      <c r="G97" s="111">
        <v>184.07900000000004</v>
      </c>
      <c r="H97" s="19">
        <v>2578555.5099999998</v>
      </c>
      <c r="I97" s="82">
        <f t="shared" si="6"/>
        <v>1.4190352650834419E-3</v>
      </c>
      <c r="J97" s="82">
        <f t="shared" si="7"/>
        <v>0.99039143400043317</v>
      </c>
    </row>
    <row r="98" spans="2:10" s="1" customFormat="1" ht="15.75" x14ac:dyDescent="0.25">
      <c r="B98" s="81" t="s">
        <v>183</v>
      </c>
      <c r="C98" s="111"/>
      <c r="D98" s="19"/>
      <c r="E98" s="111">
        <v>123.41799999999999</v>
      </c>
      <c r="F98" s="19">
        <v>1106243.95</v>
      </c>
      <c r="G98" s="111">
        <v>123.41799999999999</v>
      </c>
      <c r="H98" s="19">
        <v>1106243.95</v>
      </c>
      <c r="I98" s="82">
        <f t="shared" si="6"/>
        <v>9.5140941848917133E-4</v>
      </c>
      <c r="J98" s="82">
        <f t="shared" si="7"/>
        <v>0.99134284341892231</v>
      </c>
    </row>
    <row r="99" spans="2:10" s="1" customFormat="1" ht="15.75" x14ac:dyDescent="0.25">
      <c r="B99" s="81" t="s">
        <v>110</v>
      </c>
      <c r="C99" s="111">
        <v>0.74600000000000033</v>
      </c>
      <c r="D99" s="19">
        <v>115015.43999999997</v>
      </c>
      <c r="E99" s="111">
        <v>116.24999999999999</v>
      </c>
      <c r="F99" s="19">
        <v>651509.42999999993</v>
      </c>
      <c r="G99" s="111">
        <v>116.99599999999998</v>
      </c>
      <c r="H99" s="19">
        <v>766524.86999999988</v>
      </c>
      <c r="I99" s="82">
        <f t="shared" si="6"/>
        <v>9.0190325824076787E-4</v>
      </c>
      <c r="J99" s="82">
        <f t="shared" si="7"/>
        <v>0.99224474667716311</v>
      </c>
    </row>
    <row r="100" spans="2:10" s="1" customFormat="1" ht="15.75" x14ac:dyDescent="0.25">
      <c r="B100" s="81" t="s">
        <v>111</v>
      </c>
      <c r="C100" s="111">
        <v>13.266000000000002</v>
      </c>
      <c r="D100" s="19">
        <v>137813.4</v>
      </c>
      <c r="E100" s="111">
        <v>89.703000000000003</v>
      </c>
      <c r="F100" s="19">
        <v>426420.88</v>
      </c>
      <c r="G100" s="111">
        <v>102.96900000000001</v>
      </c>
      <c r="H100" s="19">
        <v>564234.28</v>
      </c>
      <c r="I100" s="82">
        <f t="shared" si="6"/>
        <v>7.937713819087289E-4</v>
      </c>
      <c r="J100" s="82">
        <f t="shared" si="7"/>
        <v>0.99303851805907184</v>
      </c>
    </row>
    <row r="101" spans="2:10" s="1" customFormat="1" ht="15.75" x14ac:dyDescent="0.25">
      <c r="B101" s="81" t="s">
        <v>119</v>
      </c>
      <c r="C101" s="111">
        <v>16.694000000000003</v>
      </c>
      <c r="D101" s="19">
        <v>129537.9</v>
      </c>
      <c r="E101" s="111">
        <v>81.464999999999975</v>
      </c>
      <c r="F101" s="19">
        <v>910538.06000000029</v>
      </c>
      <c r="G101" s="111">
        <v>98.158999999999978</v>
      </c>
      <c r="H101" s="19">
        <v>1040075.9600000003</v>
      </c>
      <c r="I101" s="82">
        <f t="shared" si="6"/>
        <v>7.5669186917207013E-4</v>
      </c>
      <c r="J101" s="82">
        <f t="shared" si="7"/>
        <v>0.99379520992824388</v>
      </c>
    </row>
    <row r="102" spans="2:10" s="1" customFormat="1" ht="15.75" x14ac:dyDescent="0.25">
      <c r="B102" s="81" t="s">
        <v>197</v>
      </c>
      <c r="C102" s="111"/>
      <c r="D102" s="19"/>
      <c r="E102" s="111">
        <v>96</v>
      </c>
      <c r="F102" s="19">
        <v>614017.94000000006</v>
      </c>
      <c r="G102" s="111">
        <v>96</v>
      </c>
      <c r="H102" s="19">
        <v>614017.94000000006</v>
      </c>
      <c r="I102" s="82">
        <f t="shared" si="6"/>
        <v>7.4004848705181141E-4</v>
      </c>
      <c r="J102" s="82">
        <f t="shared" si="7"/>
        <v>0.99453525841529566</v>
      </c>
    </row>
    <row r="103" spans="2:10" s="1" customFormat="1" ht="15.75" x14ac:dyDescent="0.25">
      <c r="B103" s="81" t="s">
        <v>195</v>
      </c>
      <c r="C103" s="111"/>
      <c r="D103" s="19"/>
      <c r="E103" s="111">
        <v>95.2</v>
      </c>
      <c r="F103" s="19">
        <v>854191.65</v>
      </c>
      <c r="G103" s="111">
        <v>95.2</v>
      </c>
      <c r="H103" s="19">
        <v>854191.65</v>
      </c>
      <c r="I103" s="82">
        <f t="shared" si="6"/>
        <v>7.3388141632637965E-4</v>
      </c>
      <c r="J103" s="82">
        <f t="shared" si="7"/>
        <v>0.99526913983162202</v>
      </c>
    </row>
    <row r="104" spans="2:10" s="1" customFormat="1" ht="15.75" x14ac:dyDescent="0.25">
      <c r="B104" s="81" t="s">
        <v>178</v>
      </c>
      <c r="C104" s="111"/>
      <c r="D104" s="19"/>
      <c r="E104" s="111">
        <v>77.777000000000001</v>
      </c>
      <c r="F104" s="19">
        <v>198645.63999999998</v>
      </c>
      <c r="G104" s="111">
        <v>77.777000000000001</v>
      </c>
      <c r="H104" s="19">
        <v>198645.63999999998</v>
      </c>
      <c r="I104" s="82">
        <f t="shared" si="6"/>
        <v>5.9957032476488264E-4</v>
      </c>
      <c r="J104" s="82">
        <f t="shared" si="7"/>
        <v>0.99586871015638689</v>
      </c>
    </row>
    <row r="105" spans="2:10" s="1" customFormat="1" ht="15.75" x14ac:dyDescent="0.25">
      <c r="B105" s="81" t="s">
        <v>241</v>
      </c>
      <c r="C105" s="111"/>
      <c r="D105" s="19"/>
      <c r="E105" s="111">
        <v>75.986999999999995</v>
      </c>
      <c r="F105" s="19">
        <v>193900.42</v>
      </c>
      <c r="G105" s="111">
        <v>75.986999999999995</v>
      </c>
      <c r="H105" s="19">
        <v>193900.42</v>
      </c>
      <c r="I105" s="82">
        <f t="shared" si="6"/>
        <v>5.8577150401672908E-4</v>
      </c>
      <c r="J105" s="82">
        <f t="shared" si="7"/>
        <v>0.99645448166040362</v>
      </c>
    </row>
    <row r="106" spans="2:10" s="1" customFormat="1" ht="15.75" x14ac:dyDescent="0.25">
      <c r="B106" s="81" t="s">
        <v>146</v>
      </c>
      <c r="C106" s="111"/>
      <c r="D106" s="19"/>
      <c r="E106" s="111">
        <v>69.740000000000009</v>
      </c>
      <c r="F106" s="19">
        <v>305872.59999999998</v>
      </c>
      <c r="G106" s="111">
        <v>69.740000000000009</v>
      </c>
      <c r="H106" s="19">
        <v>305872.59999999998</v>
      </c>
      <c r="I106" s="82">
        <f t="shared" si="6"/>
        <v>5.3761439048951383E-4</v>
      </c>
      <c r="J106" s="82">
        <f t="shared" si="7"/>
        <v>0.99699209605089312</v>
      </c>
    </row>
    <row r="107" spans="2:10" s="1" customFormat="1" ht="15.75" x14ac:dyDescent="0.25">
      <c r="B107" s="81" t="s">
        <v>156</v>
      </c>
      <c r="C107" s="116">
        <v>0.22800000000000006</v>
      </c>
      <c r="D107" s="19">
        <v>89337.159999999989</v>
      </c>
      <c r="E107" s="111">
        <v>65.39</v>
      </c>
      <c r="F107" s="19">
        <v>498028.99999999994</v>
      </c>
      <c r="G107" s="111">
        <v>65.617999999999995</v>
      </c>
      <c r="H107" s="19">
        <v>587366.15999999992</v>
      </c>
      <c r="I107" s="82">
        <f t="shared" si="6"/>
        <v>5.0583855857672664E-4</v>
      </c>
      <c r="J107" s="82">
        <f t="shared" si="7"/>
        <v>0.99749793460946989</v>
      </c>
    </row>
    <row r="108" spans="2:10" s="1" customFormat="1" ht="15.75" x14ac:dyDescent="0.25">
      <c r="B108" s="81" t="s">
        <v>192</v>
      </c>
      <c r="C108" s="111"/>
      <c r="D108" s="19"/>
      <c r="E108" s="111">
        <v>56.603999999999999</v>
      </c>
      <c r="F108" s="19">
        <v>501925.52999999997</v>
      </c>
      <c r="G108" s="111">
        <v>56.603999999999999</v>
      </c>
      <c r="H108" s="19">
        <v>501925.52999999997</v>
      </c>
      <c r="I108" s="189">
        <f t="shared" si="6"/>
        <v>4.3635108917792429E-4</v>
      </c>
      <c r="J108" s="82">
        <f t="shared" si="7"/>
        <v>0.99793428569864784</v>
      </c>
    </row>
    <row r="109" spans="2:10" s="1" customFormat="1" ht="15.75" x14ac:dyDescent="0.25">
      <c r="B109" s="81" t="s">
        <v>120</v>
      </c>
      <c r="C109" s="19">
        <v>5.0000000000000001E-3</v>
      </c>
      <c r="D109" s="19">
        <v>131</v>
      </c>
      <c r="E109" s="111">
        <v>50.353000000000002</v>
      </c>
      <c r="F109" s="19">
        <v>142871.14000000004</v>
      </c>
      <c r="G109" s="111">
        <v>50.358000000000004</v>
      </c>
      <c r="H109" s="19">
        <v>143002.14000000004</v>
      </c>
      <c r="I109" s="189">
        <f t="shared" si="6"/>
        <v>3.8820168448911585E-4</v>
      </c>
      <c r="J109" s="82">
        <f t="shared" si="7"/>
        <v>0.998322487383137</v>
      </c>
    </row>
    <row r="110" spans="2:10" s="1" customFormat="1" ht="15.75" x14ac:dyDescent="0.25">
      <c r="B110" s="81" t="s">
        <v>170</v>
      </c>
      <c r="C110" s="111"/>
      <c r="D110" s="19"/>
      <c r="E110" s="111">
        <v>46.945</v>
      </c>
      <c r="F110" s="19">
        <v>400594.36000000004</v>
      </c>
      <c r="G110" s="111">
        <v>46.945</v>
      </c>
      <c r="H110" s="19">
        <v>400594.36000000004</v>
      </c>
      <c r="I110" s="189">
        <f t="shared" si="6"/>
        <v>3.6189141900674253E-4</v>
      </c>
      <c r="J110" s="82">
        <f>+J109+I110</f>
        <v>0.99868437880214378</v>
      </c>
    </row>
    <row r="111" spans="2:10" s="1" customFormat="1" ht="15.75" x14ac:dyDescent="0.25">
      <c r="B111" s="81" t="s">
        <v>242</v>
      </c>
      <c r="C111" s="111"/>
      <c r="D111" s="19"/>
      <c r="E111" s="111">
        <v>28.742000000000001</v>
      </c>
      <c r="F111" s="19">
        <v>188262.72</v>
      </c>
      <c r="G111" s="111">
        <v>28.742000000000001</v>
      </c>
      <c r="H111" s="19">
        <v>188262.72</v>
      </c>
      <c r="I111" s="189">
        <f t="shared" si="6"/>
        <v>2.2156743348794963E-4</v>
      </c>
      <c r="J111" s="82">
        <f t="shared" si="7"/>
        <v>0.99890594623563178</v>
      </c>
    </row>
    <row r="112" spans="2:10" s="1" customFormat="1" ht="15.75" x14ac:dyDescent="0.25">
      <c r="B112" s="81" t="s">
        <v>123</v>
      </c>
      <c r="C112" s="111">
        <v>11.658999999999999</v>
      </c>
      <c r="D112" s="19">
        <v>72323.199999999997</v>
      </c>
      <c r="E112" s="111">
        <v>14.876999999999999</v>
      </c>
      <c r="F112" s="19">
        <v>127305.37</v>
      </c>
      <c r="G112" s="111">
        <v>26.535999999999998</v>
      </c>
      <c r="H112" s="19">
        <v>199628.57</v>
      </c>
      <c r="I112" s="189">
        <f t="shared" si="6"/>
        <v>2.0456173596257151E-4</v>
      </c>
      <c r="J112" s="82">
        <f>+J111+I112</f>
        <v>0.9991105079715944</v>
      </c>
    </row>
    <row r="113" spans="2:10" s="1" customFormat="1" ht="15.75" x14ac:dyDescent="0.25">
      <c r="B113" s="81" t="s">
        <v>233</v>
      </c>
      <c r="C113" s="111">
        <v>25.198999999999998</v>
      </c>
      <c r="D113" s="19">
        <v>266570.3</v>
      </c>
      <c r="E113" s="111"/>
      <c r="F113" s="19"/>
      <c r="G113" s="111">
        <v>25.198999999999998</v>
      </c>
      <c r="H113" s="19">
        <v>266570.3</v>
      </c>
      <c r="I113" s="189">
        <f t="shared" si="6"/>
        <v>1.9425501901269368E-4</v>
      </c>
      <c r="J113" s="82">
        <f t="shared" si="7"/>
        <v>0.99930476299060711</v>
      </c>
    </row>
    <row r="114" spans="2:10" s="1" customFormat="1" ht="15.75" x14ac:dyDescent="0.25">
      <c r="B114" s="81" t="s">
        <v>132</v>
      </c>
      <c r="C114" s="111">
        <v>14.032999999999999</v>
      </c>
      <c r="D114" s="19">
        <v>111118.36</v>
      </c>
      <c r="E114" s="111">
        <v>0.63100000000000001</v>
      </c>
      <c r="F114" s="19">
        <v>7412.8</v>
      </c>
      <c r="G114" s="111">
        <v>14.664</v>
      </c>
      <c r="H114" s="19">
        <v>118531.16</v>
      </c>
      <c r="I114" s="189">
        <f t="shared" si="6"/>
        <v>1.1304240639716419E-4</v>
      </c>
      <c r="J114" s="82">
        <f t="shared" si="7"/>
        <v>0.99941780539700431</v>
      </c>
    </row>
    <row r="115" spans="2:10" s="1" customFormat="1" ht="15.75" x14ac:dyDescent="0.25">
      <c r="B115" s="81" t="s">
        <v>134</v>
      </c>
      <c r="C115" s="111"/>
      <c r="D115" s="19"/>
      <c r="E115" s="111">
        <v>13.975</v>
      </c>
      <c r="F115" s="19">
        <v>109409.45</v>
      </c>
      <c r="G115" s="111">
        <v>13.975</v>
      </c>
      <c r="H115" s="19">
        <v>109409.45</v>
      </c>
      <c r="I115" s="189">
        <f t="shared" si="6"/>
        <v>1.0773101673488608E-4</v>
      </c>
      <c r="J115" s="188">
        <f t="shared" si="7"/>
        <v>0.9995255364137392</v>
      </c>
    </row>
    <row r="116" spans="2:10" s="1" customFormat="1" ht="47.25" x14ac:dyDescent="0.25">
      <c r="B116" s="81" t="s">
        <v>239</v>
      </c>
      <c r="C116" s="111"/>
      <c r="D116" s="19"/>
      <c r="E116" s="111">
        <v>12.404999999999999</v>
      </c>
      <c r="F116" s="19">
        <v>200781.1</v>
      </c>
      <c r="G116" s="111">
        <v>12.404999999999999</v>
      </c>
      <c r="H116" s="19">
        <v>200781.1</v>
      </c>
      <c r="I116" s="189">
        <f t="shared" si="6"/>
        <v>9.5628140436226247E-5</v>
      </c>
      <c r="J116" s="188">
        <f>+J115+I116</f>
        <v>0.99962116455417538</v>
      </c>
    </row>
    <row r="117" spans="2:10" s="1" customFormat="1" ht="15.75" x14ac:dyDescent="0.25">
      <c r="B117" s="81" t="s">
        <v>184</v>
      </c>
      <c r="C117" s="111">
        <v>3.3249999999999997</v>
      </c>
      <c r="D117" s="19">
        <v>32194.58</v>
      </c>
      <c r="E117" s="111">
        <v>8.798</v>
      </c>
      <c r="F117" s="19">
        <v>100000.5</v>
      </c>
      <c r="G117" s="111">
        <v>12.122999999999999</v>
      </c>
      <c r="H117" s="19">
        <v>132195.08000000002</v>
      </c>
      <c r="I117" s="189">
        <f t="shared" si="6"/>
        <v>9.3454248005511557E-5</v>
      </c>
      <c r="J117" s="188">
        <f t="shared" ref="J117:J131" si="8">+J116+I117</f>
        <v>0.99971461880218093</v>
      </c>
    </row>
    <row r="118" spans="2:10" s="1" customFormat="1" ht="15.75" x14ac:dyDescent="0.25">
      <c r="B118" s="81" t="s">
        <v>164</v>
      </c>
      <c r="C118" s="111">
        <v>1.728</v>
      </c>
      <c r="D118" s="19">
        <v>17953.919999999998</v>
      </c>
      <c r="E118" s="111">
        <v>9.8879999999999999</v>
      </c>
      <c r="F118" s="19">
        <v>51681.670000000006</v>
      </c>
      <c r="G118" s="111">
        <v>11.616</v>
      </c>
      <c r="H118" s="19">
        <v>69635.59</v>
      </c>
      <c r="I118" s="189">
        <f t="shared" si="6"/>
        <v>8.9545866933269175E-5</v>
      </c>
      <c r="J118" s="188">
        <f t="shared" si="8"/>
        <v>0.99980416466911415</v>
      </c>
    </row>
    <row r="119" spans="2:10" s="1" customFormat="1" ht="15.75" x14ac:dyDescent="0.25">
      <c r="B119" s="81" t="s">
        <v>171</v>
      </c>
      <c r="C119" s="111">
        <v>7.79</v>
      </c>
      <c r="D119" s="19">
        <v>63015</v>
      </c>
      <c r="E119" s="111"/>
      <c r="F119" s="19"/>
      <c r="G119" s="111">
        <v>7.79</v>
      </c>
      <c r="H119" s="19">
        <v>63015</v>
      </c>
      <c r="I119" s="189">
        <f t="shared" si="6"/>
        <v>6.0051851188891775E-5</v>
      </c>
      <c r="J119" s="188">
        <f t="shared" si="8"/>
        <v>0.999864216520303</v>
      </c>
    </row>
    <row r="120" spans="2:10" s="1" customFormat="1" ht="15.75" x14ac:dyDescent="0.25">
      <c r="B120" s="81" t="s">
        <v>168</v>
      </c>
      <c r="C120" s="111">
        <v>5.5380000000000003</v>
      </c>
      <c r="D120" s="19">
        <v>33837.629999999997</v>
      </c>
      <c r="E120" s="111"/>
      <c r="F120" s="19"/>
      <c r="G120" s="111">
        <v>5.5380000000000003</v>
      </c>
      <c r="H120" s="19">
        <v>33837.629999999997</v>
      </c>
      <c r="I120" s="190">
        <f t="shared" si="6"/>
        <v>4.2691547096801369E-5</v>
      </c>
      <c r="J120" s="188">
        <f t="shared" si="8"/>
        <v>0.99990690806739979</v>
      </c>
    </row>
    <row r="121" spans="2:10" s="1" customFormat="1" ht="15.75" x14ac:dyDescent="0.25">
      <c r="B121" s="81" t="s">
        <v>118</v>
      </c>
      <c r="C121" s="111">
        <v>1.234</v>
      </c>
      <c r="D121" s="19">
        <v>78041.37</v>
      </c>
      <c r="E121" s="111">
        <v>2.302</v>
      </c>
      <c r="F121" s="19">
        <v>12912.68</v>
      </c>
      <c r="G121" s="111">
        <v>3.536</v>
      </c>
      <c r="H121" s="19">
        <v>90954.049999999988</v>
      </c>
      <c r="I121" s="190">
        <f t="shared" si="6"/>
        <v>2.7258452606408385E-5</v>
      </c>
      <c r="J121" s="188">
        <f t="shared" si="8"/>
        <v>0.99993416652000622</v>
      </c>
    </row>
    <row r="122" spans="2:10" s="1" customFormat="1" ht="15.75" x14ac:dyDescent="0.25">
      <c r="B122" s="81" t="s">
        <v>158</v>
      </c>
      <c r="C122" s="111"/>
      <c r="D122" s="19"/>
      <c r="E122" s="111">
        <v>2.0099999999999998</v>
      </c>
      <c r="F122" s="19">
        <v>43285</v>
      </c>
      <c r="G122" s="111">
        <v>2.0099999999999998</v>
      </c>
      <c r="H122" s="19">
        <v>43285</v>
      </c>
      <c r="I122" s="190">
        <f t="shared" si="6"/>
        <v>1.5494765197647298E-5</v>
      </c>
      <c r="J122" s="188">
        <f t="shared" si="8"/>
        <v>0.99994966128520391</v>
      </c>
    </row>
    <row r="123" spans="2:10" s="1" customFormat="1" ht="32.25" customHeight="1" x14ac:dyDescent="0.25">
      <c r="B123" s="81" t="s">
        <v>188</v>
      </c>
      <c r="C123" s="111">
        <v>1.8</v>
      </c>
      <c r="D123" s="19">
        <v>3600</v>
      </c>
      <c r="E123" s="111"/>
      <c r="F123" s="19"/>
      <c r="G123" s="111">
        <v>1.8</v>
      </c>
      <c r="H123" s="19">
        <v>3600</v>
      </c>
      <c r="I123" s="190">
        <f t="shared" si="6"/>
        <v>1.3875909132221464E-5</v>
      </c>
      <c r="J123" s="188">
        <f t="shared" si="8"/>
        <v>0.99996353719433617</v>
      </c>
    </row>
    <row r="124" spans="2:10" s="1" customFormat="1" ht="15.75" x14ac:dyDescent="0.25">
      <c r="B124" s="81" t="s">
        <v>174</v>
      </c>
      <c r="C124" s="111"/>
      <c r="D124" s="19"/>
      <c r="E124" s="111">
        <v>1.7120000000000004</v>
      </c>
      <c r="F124" s="19">
        <v>1880.61</v>
      </c>
      <c r="G124" s="111">
        <v>1.7120000000000004</v>
      </c>
      <c r="H124" s="19">
        <v>1880.61</v>
      </c>
      <c r="I124" s="190">
        <f t="shared" si="6"/>
        <v>1.3197531352423974E-5</v>
      </c>
      <c r="J124" s="188">
        <f t="shared" si="8"/>
        <v>0.9999767347256886</v>
      </c>
    </row>
    <row r="125" spans="2:10" s="1" customFormat="1" ht="15.75" x14ac:dyDescent="0.25">
      <c r="B125" s="81" t="s">
        <v>124</v>
      </c>
      <c r="C125" s="111">
        <v>1.3190000000000002</v>
      </c>
      <c r="D125" s="19">
        <v>25636.000000000004</v>
      </c>
      <c r="E125" s="111"/>
      <c r="F125" s="19"/>
      <c r="G125" s="111">
        <v>1.3190000000000002</v>
      </c>
      <c r="H125" s="19">
        <v>25636.000000000004</v>
      </c>
      <c r="I125" s="190">
        <f t="shared" si="6"/>
        <v>1.0167957858555618E-5</v>
      </c>
      <c r="J125" s="188">
        <f t="shared" si="8"/>
        <v>0.99998690268354717</v>
      </c>
    </row>
    <row r="126" spans="2:10" s="1" customFormat="1" ht="15.75" x14ac:dyDescent="0.25">
      <c r="B126" s="81" t="s">
        <v>234</v>
      </c>
      <c r="C126" s="111">
        <v>0.69799999999999995</v>
      </c>
      <c r="D126" s="19">
        <v>15052.02</v>
      </c>
      <c r="E126" s="111"/>
      <c r="F126" s="19"/>
      <c r="G126" s="111">
        <v>0.69799999999999995</v>
      </c>
      <c r="H126" s="19">
        <v>15052.02</v>
      </c>
      <c r="I126" s="190">
        <f t="shared" ref="I126:I132" si="9">+G126/$G$132</f>
        <v>5.3807692079392113E-6</v>
      </c>
      <c r="J126" s="188">
        <f t="shared" si="8"/>
        <v>0.99999228345275515</v>
      </c>
    </row>
    <row r="127" spans="2:10" s="1" customFormat="1" ht="15.75" x14ac:dyDescent="0.25">
      <c r="B127" s="81" t="s">
        <v>187</v>
      </c>
      <c r="C127" s="111"/>
      <c r="D127" s="19"/>
      <c r="E127" s="111">
        <v>0.67500000000000004</v>
      </c>
      <c r="F127" s="19">
        <v>31725</v>
      </c>
      <c r="G127" s="111">
        <v>0.67500000000000004</v>
      </c>
      <c r="H127" s="19">
        <v>31725</v>
      </c>
      <c r="I127" s="190">
        <f t="shared" si="9"/>
        <v>5.2034659245830491E-6</v>
      </c>
      <c r="J127" s="188">
        <f t="shared" si="8"/>
        <v>0.99999748691867973</v>
      </c>
    </row>
    <row r="128" spans="2:10" s="1" customFormat="1" ht="15.75" x14ac:dyDescent="0.25">
      <c r="B128" s="81" t="s">
        <v>243</v>
      </c>
      <c r="C128" s="111"/>
      <c r="D128" s="19"/>
      <c r="E128" s="116">
        <v>0.21</v>
      </c>
      <c r="F128" s="19">
        <v>2820</v>
      </c>
      <c r="G128" s="116">
        <v>0.21</v>
      </c>
      <c r="H128" s="19">
        <v>2820</v>
      </c>
      <c r="I128" s="191">
        <f t="shared" si="9"/>
        <v>1.6188560654258374E-6</v>
      </c>
      <c r="J128" s="188">
        <f t="shared" si="8"/>
        <v>0.99999910577474516</v>
      </c>
    </row>
    <row r="129" spans="2:10" s="1" customFormat="1" ht="15.75" x14ac:dyDescent="0.25">
      <c r="B129" s="81" t="s">
        <v>191</v>
      </c>
      <c r="C129" s="111"/>
      <c r="D129" s="19"/>
      <c r="E129" s="116">
        <v>6.3E-2</v>
      </c>
      <c r="F129" s="19">
        <v>33594.199999999997</v>
      </c>
      <c r="G129" s="116">
        <v>6.3E-2</v>
      </c>
      <c r="H129" s="19">
        <v>33594.199999999997</v>
      </c>
      <c r="I129" s="192">
        <f t="shared" si="9"/>
        <v>4.8565681962775118E-7</v>
      </c>
      <c r="J129" s="188">
        <f t="shared" si="8"/>
        <v>0.9999995914315648</v>
      </c>
    </row>
    <row r="130" spans="2:10" s="1" customFormat="1" ht="15.75" x14ac:dyDescent="0.25">
      <c r="B130" s="81" t="s">
        <v>185</v>
      </c>
      <c r="C130" s="19">
        <v>3.9E-2</v>
      </c>
      <c r="D130" s="19">
        <v>4642.6899999999996</v>
      </c>
      <c r="E130" s="19"/>
      <c r="F130" s="19"/>
      <c r="G130" s="19">
        <v>3.9E-2</v>
      </c>
      <c r="H130" s="19">
        <v>4642.6899999999996</v>
      </c>
      <c r="I130" s="192">
        <f t="shared" si="9"/>
        <v>3.0064469786479837E-7</v>
      </c>
      <c r="J130" s="188">
        <f t="shared" si="8"/>
        <v>0.99999989207626272</v>
      </c>
    </row>
    <row r="131" spans="2:10" s="1" customFormat="1" ht="15.75" x14ac:dyDescent="0.25">
      <c r="B131" s="81" t="s">
        <v>172</v>
      </c>
      <c r="C131" s="19">
        <v>1.3999999999999999E-2</v>
      </c>
      <c r="D131" s="19">
        <v>2620.5899999999997</v>
      </c>
      <c r="E131" s="19"/>
      <c r="F131" s="19"/>
      <c r="G131" s="19">
        <v>1.3999999999999999E-2</v>
      </c>
      <c r="H131" s="19">
        <v>2620.5899999999997</v>
      </c>
      <c r="I131" s="192">
        <f t="shared" si="9"/>
        <v>1.0792373769505581E-7</v>
      </c>
      <c r="J131" s="188">
        <f t="shared" si="8"/>
        <v>1.0000000000000004</v>
      </c>
    </row>
    <row r="132" spans="2:10" s="1" customFormat="1" ht="15.75" x14ac:dyDescent="0.25">
      <c r="B132" s="83" t="s">
        <v>160</v>
      </c>
      <c r="C132" s="84">
        <v>33397.152999999991</v>
      </c>
      <c r="D132" s="85">
        <v>232801120.62</v>
      </c>
      <c r="E132" s="84">
        <v>96324.076999999932</v>
      </c>
      <c r="F132" s="85">
        <v>728125681.80000007</v>
      </c>
      <c r="G132" s="84">
        <v>129721.22999999994</v>
      </c>
      <c r="H132" s="85">
        <v>960926802.42000008</v>
      </c>
      <c r="I132" s="187">
        <f t="shared" si="9"/>
        <v>1</v>
      </c>
      <c r="J132" s="107"/>
    </row>
    <row r="134" spans="2:10" ht="15.75" x14ac:dyDescent="0.25">
      <c r="B134" s="103" t="s">
        <v>161</v>
      </c>
    </row>
  </sheetData>
  <sheetProtection selectLockedCells="1" selectUnlockedCells="1"/>
  <mergeCells count="12">
    <mergeCell ref="I59:J59"/>
    <mergeCell ref="B10:C10"/>
    <mergeCell ref="B22:C22"/>
    <mergeCell ref="B59:B60"/>
    <mergeCell ref="C59:D59"/>
    <mergeCell ref="E59:F59"/>
    <mergeCell ref="G59:H59"/>
    <mergeCell ref="B28:C28"/>
    <mergeCell ref="B40:C40"/>
    <mergeCell ref="B41:C41"/>
    <mergeCell ref="B53:C53"/>
    <mergeCell ref="B58:H5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METODOLOGÍA</vt:lpstr>
      <vt:lpstr>CEXT PROD. PESQUEROS ANDALUCIA </vt:lpstr>
      <vt:lpstr>CEXT PROD. PESQUEROS PARTIDAS</vt:lpstr>
      <vt:lpstr>CEXT PROD. PES ORIGEN_DESTINO</vt:lpstr>
      <vt:lpstr>CEX PROD PESQUEROS EXPORTACIÓN</vt:lpstr>
      <vt:lpstr>CEX PROD PESQUEROS IMPORTACIÓN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Naranjo Saez De Tejada</dc:creator>
  <cp:lastModifiedBy>ANTONIO GALISTEO DELGADO</cp:lastModifiedBy>
  <dcterms:created xsi:type="dcterms:W3CDTF">2017-03-17T09:51:15Z</dcterms:created>
  <dcterms:modified xsi:type="dcterms:W3CDTF">2026-03-11T07:57:39Z</dcterms:modified>
</cp:coreProperties>
</file>