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SOCIOECONOMICO\3 ESTRUCTURAL\VALOR AÑADIDO  BRUTO\VAB 2024\"/>
    </mc:Choice>
  </mc:AlternateContent>
  <xr:revisionPtr revIDLastSave="0" documentId="14_{A91AF17C-14F4-4942-A6F1-F5F53DC80BA6}" xr6:coauthVersionLast="47" xr6:coauthVersionMax="47" xr10:uidLastSave="{00000000-0000-0000-0000-000000000000}"/>
  <bookViews>
    <workbookView xWindow="-120" yWindow="-120" windowWidth="29040" windowHeight="15720" tabRatio="788" activeTab="1" xr2:uid="{00000000-000D-0000-FFFF-FFFF00000000}"/>
  </bookViews>
  <sheets>
    <sheet name="Presentación" sheetId="2" r:id="rId1"/>
    <sheet name="Sector pesquero" sheetId="3" r:id="rId2"/>
    <sheet name="Pesca extractiva" sheetId="8" r:id="rId3"/>
    <sheet name="Acuicultura Marina" sheetId="10" r:id="rId4"/>
    <sheet name="Acuicultura Continental" sheetId="9" r:id="rId5"/>
    <sheet name="Industria de Transfor Pesquera" sheetId="11" r:id="rId6"/>
    <sheet name="Comercio May Pescado y mariscos" sheetId="12" r:id="rId7"/>
  </sheets>
  <externalReferences>
    <externalReference r:id="rId8"/>
    <externalReference r:id="rId9"/>
  </externalReferences>
  <definedNames>
    <definedName name="_xlnm.Print_Area" localSheetId="1">'Sector pesquero'!$A$1:$I$147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" l="1"/>
  <c r="H129" i="3"/>
  <c r="H111" i="3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5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G129" i="3" s="1"/>
  <c r="G112" i="3"/>
  <c r="F112" i="3"/>
  <c r="E120" i="3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12" i="3"/>
  <c r="E112" i="3" s="1"/>
  <c r="J195" i="12"/>
  <c r="K193" i="12"/>
  <c r="K195" i="12" s="1"/>
  <c r="J193" i="12"/>
  <c r="I191" i="12"/>
  <c r="I193" i="12" s="1"/>
  <c r="I195" i="12" s="1"/>
  <c r="H191" i="12"/>
  <c r="H193" i="12" s="1"/>
  <c r="G191" i="12"/>
  <c r="G193" i="12" s="1"/>
  <c r="K190" i="12"/>
  <c r="J190" i="12"/>
  <c r="I189" i="12"/>
  <c r="I188" i="12" s="1"/>
  <c r="K188" i="12"/>
  <c r="J188" i="12"/>
  <c r="M187" i="12"/>
  <c r="N187" i="12" s="1"/>
  <c r="O187" i="12" s="1"/>
  <c r="L189" i="12"/>
  <c r="H194" i="12"/>
  <c r="H189" i="12"/>
  <c r="G194" i="12"/>
  <c r="G189" i="12"/>
  <c r="F191" i="12"/>
  <c r="F193" i="12" s="1"/>
  <c r="F195" i="12" s="1"/>
  <c r="F189" i="12"/>
  <c r="G93" i="3"/>
  <c r="F93" i="3"/>
  <c r="E93" i="3"/>
  <c r="D93" i="3"/>
  <c r="H75" i="3"/>
  <c r="G75" i="3"/>
  <c r="F75" i="3"/>
  <c r="E75" i="3"/>
  <c r="D75" i="3"/>
  <c r="D129" i="3" l="1"/>
  <c r="E129" i="3"/>
  <c r="G195" i="12"/>
  <c r="F129" i="3"/>
  <c r="G32" i="3"/>
  <c r="H195" i="12"/>
  <c r="G190" i="12"/>
  <c r="G188" i="12"/>
  <c r="F188" i="12"/>
  <c r="F190" i="12"/>
  <c r="H190" i="12"/>
  <c r="H188" i="12"/>
  <c r="L188" i="12"/>
  <c r="I190" i="12"/>
  <c r="F102" i="3"/>
  <c r="F138" i="3" s="1"/>
  <c r="G102" i="3"/>
  <c r="G138" i="3" s="1"/>
  <c r="F103" i="3"/>
  <c r="F139" i="3" s="1"/>
  <c r="G103" i="3"/>
  <c r="G139" i="3" s="1"/>
  <c r="F104" i="3"/>
  <c r="F140" i="3" s="1"/>
  <c r="G104" i="3"/>
  <c r="G140" i="3" s="1"/>
  <c r="F105" i="3"/>
  <c r="F141" i="3" s="1"/>
  <c r="G105" i="3"/>
  <c r="G141" i="3" s="1"/>
  <c r="F106" i="3"/>
  <c r="F142" i="3" s="1"/>
  <c r="G106" i="3"/>
  <c r="G142" i="3" s="1"/>
  <c r="F107" i="3"/>
  <c r="F143" i="3" s="1"/>
  <c r="G107" i="3"/>
  <c r="G143" i="3" s="1"/>
  <c r="F108" i="3"/>
  <c r="F144" i="3" s="1"/>
  <c r="G108" i="3"/>
  <c r="G144" i="3" s="1"/>
  <c r="F109" i="3"/>
  <c r="F145" i="3" s="1"/>
  <c r="G109" i="3"/>
  <c r="G145" i="3" s="1"/>
  <c r="F110" i="3"/>
  <c r="F146" i="3" s="1"/>
  <c r="G110" i="3"/>
  <c r="G146" i="3" s="1"/>
  <c r="E103" i="3"/>
  <c r="D102" i="3"/>
  <c r="D103" i="3"/>
  <c r="D104" i="3"/>
  <c r="D105" i="3"/>
  <c r="D106" i="3"/>
  <c r="E106" i="3" s="1"/>
  <c r="D107" i="3"/>
  <c r="E107" i="3" s="1"/>
  <c r="D108" i="3"/>
  <c r="D109" i="3"/>
  <c r="E109" i="3" s="1"/>
  <c r="D110" i="3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F30" i="3"/>
  <c r="H30" i="3" s="1"/>
  <c r="F31" i="3"/>
  <c r="E145" i="11"/>
  <c r="F141" i="11"/>
  <c r="F143" i="11" s="1"/>
  <c r="F145" i="11" s="1"/>
  <c r="I139" i="11"/>
  <c r="I138" i="11" s="1"/>
  <c r="H139" i="11"/>
  <c r="H138" i="11" s="1"/>
  <c r="G139" i="11"/>
  <c r="F139" i="11"/>
  <c r="F138" i="11" s="1"/>
  <c r="M139" i="11"/>
  <c r="G31" i="11"/>
  <c r="L141" i="11"/>
  <c r="L143" i="11" s="1"/>
  <c r="L145" i="11" s="1"/>
  <c r="L139" i="11"/>
  <c r="K141" i="11"/>
  <c r="K143" i="11" s="1"/>
  <c r="K145" i="11" s="1"/>
  <c r="K139" i="11"/>
  <c r="J141" i="11"/>
  <c r="J143" i="11" s="1"/>
  <c r="J145" i="11" s="1"/>
  <c r="J139" i="11"/>
  <c r="I141" i="11"/>
  <c r="I143" i="11" s="1"/>
  <c r="I145" i="11" s="1"/>
  <c r="H141" i="11"/>
  <c r="H143" i="11" s="1"/>
  <c r="H145" i="11" s="1"/>
  <c r="G141" i="11"/>
  <c r="G143" i="11" s="1"/>
  <c r="G145" i="11" s="1"/>
  <c r="G21" i="11"/>
  <c r="G101" i="3" s="1"/>
  <c r="G137" i="3" s="1"/>
  <c r="F21" i="11"/>
  <c r="F101" i="3" s="1"/>
  <c r="F137" i="3" s="1"/>
  <c r="E21" i="11"/>
  <c r="F22" i="3" s="1"/>
  <c r="H22" i="3" s="1"/>
  <c r="D21" i="11"/>
  <c r="D101" i="3" s="1"/>
  <c r="G20" i="11"/>
  <c r="G100" i="3" s="1"/>
  <c r="G136" i="3" s="1"/>
  <c r="F20" i="11"/>
  <c r="F100" i="3" s="1"/>
  <c r="F136" i="3" s="1"/>
  <c r="E20" i="11"/>
  <c r="F21" i="3" s="1"/>
  <c r="H21" i="3" s="1"/>
  <c r="D20" i="11"/>
  <c r="D100" i="3" s="1"/>
  <c r="D136" i="3" s="1"/>
  <c r="G19" i="11"/>
  <c r="G99" i="3" s="1"/>
  <c r="G135" i="3" s="1"/>
  <c r="F19" i="11"/>
  <c r="F99" i="3" s="1"/>
  <c r="F135" i="3" s="1"/>
  <c r="E19" i="11"/>
  <c r="F20" i="3" s="1"/>
  <c r="H20" i="3" s="1"/>
  <c r="D19" i="11"/>
  <c r="D99" i="3" s="1"/>
  <c r="D135" i="3" s="1"/>
  <c r="G18" i="11"/>
  <c r="G98" i="3" s="1"/>
  <c r="G134" i="3" s="1"/>
  <c r="F18" i="11"/>
  <c r="F98" i="3" s="1"/>
  <c r="F134" i="3" s="1"/>
  <c r="E18" i="11"/>
  <c r="F19" i="3" s="1"/>
  <c r="H19" i="3" s="1"/>
  <c r="D18" i="11"/>
  <c r="D98" i="3" s="1"/>
  <c r="G17" i="11"/>
  <c r="G97" i="3" s="1"/>
  <c r="G133" i="3" s="1"/>
  <c r="F17" i="11"/>
  <c r="F97" i="3" s="1"/>
  <c r="F133" i="3" s="1"/>
  <c r="E17" i="11"/>
  <c r="F18" i="3" s="1"/>
  <c r="H18" i="3" s="1"/>
  <c r="D17" i="11"/>
  <c r="D97" i="3" s="1"/>
  <c r="D133" i="3" s="1"/>
  <c r="G16" i="11"/>
  <c r="G96" i="3" s="1"/>
  <c r="G132" i="3" s="1"/>
  <c r="F16" i="11"/>
  <c r="F96" i="3" s="1"/>
  <c r="F132" i="3" s="1"/>
  <c r="E16" i="11"/>
  <c r="F17" i="3" s="1"/>
  <c r="H17" i="3" s="1"/>
  <c r="D16" i="11"/>
  <c r="D96" i="3" s="1"/>
  <c r="D132" i="3" s="1"/>
  <c r="G15" i="11"/>
  <c r="G95" i="3" s="1"/>
  <c r="G131" i="3" s="1"/>
  <c r="F15" i="11"/>
  <c r="F95" i="3" s="1"/>
  <c r="F131" i="3" s="1"/>
  <c r="E15" i="11"/>
  <c r="F16" i="3" s="1"/>
  <c r="H16" i="3" s="1"/>
  <c r="D15" i="11"/>
  <c r="D95" i="3" s="1"/>
  <c r="G14" i="11"/>
  <c r="G94" i="3" s="1"/>
  <c r="G130" i="3" s="1"/>
  <c r="F14" i="11"/>
  <c r="F94" i="3" s="1"/>
  <c r="F130" i="3" s="1"/>
  <c r="E14" i="11"/>
  <c r="F15" i="3" s="1"/>
  <c r="H15" i="3" s="1"/>
  <c r="D14" i="11"/>
  <c r="D94" i="3" s="1"/>
  <c r="D134" i="3" l="1"/>
  <c r="E98" i="3"/>
  <c r="E134" i="3" s="1"/>
  <c r="D130" i="3"/>
  <c r="E94" i="3"/>
  <c r="E130" i="3" s="1"/>
  <c r="D131" i="3"/>
  <c r="E95" i="3"/>
  <c r="E131" i="3" s="1"/>
  <c r="E101" i="3"/>
  <c r="D111" i="3"/>
  <c r="G140" i="11"/>
  <c r="E105" i="3"/>
  <c r="E97" i="3"/>
  <c r="E133" i="3" s="1"/>
  <c r="F32" i="3"/>
  <c r="E104" i="3"/>
  <c r="E96" i="3"/>
  <c r="E132" i="3" s="1"/>
  <c r="H31" i="3"/>
  <c r="H32" i="3" s="1"/>
  <c r="E110" i="3"/>
  <c r="E102" i="3"/>
  <c r="E100" i="3"/>
  <c r="E136" i="3" s="1"/>
  <c r="G111" i="3"/>
  <c r="E108" i="3"/>
  <c r="E99" i="3"/>
  <c r="E135" i="3" s="1"/>
  <c r="F111" i="3"/>
  <c r="M191" i="12"/>
  <c r="N189" i="12"/>
  <c r="L191" i="12"/>
  <c r="N191" i="12"/>
  <c r="M189" i="12"/>
  <c r="I140" i="11"/>
  <c r="G138" i="11"/>
  <c r="M138" i="11"/>
  <c r="H140" i="11"/>
  <c r="M141" i="11"/>
  <c r="M143" i="11" s="1"/>
  <c r="M145" i="11" s="1"/>
  <c r="J140" i="11"/>
  <c r="J138" i="11"/>
  <c r="L140" i="11"/>
  <c r="L138" i="11"/>
  <c r="F31" i="11"/>
  <c r="K140" i="11"/>
  <c r="K138" i="11"/>
  <c r="F140" i="11"/>
  <c r="E111" i="3" l="1"/>
  <c r="L193" i="12"/>
  <c r="L195" i="12" s="1"/>
  <c r="L190" i="12"/>
  <c r="N190" i="12"/>
  <c r="N188" i="12"/>
  <c r="M192" i="12"/>
  <c r="N192" i="12" s="1"/>
  <c r="O192" i="12" s="1"/>
  <c r="M188" i="12"/>
  <c r="M190" i="12"/>
  <c r="O191" i="12"/>
  <c r="N141" i="11"/>
  <c r="E31" i="11"/>
  <c r="M140" i="11"/>
  <c r="N139" i="11"/>
  <c r="D31" i="11"/>
  <c r="M193" i="12" l="1"/>
  <c r="M195" i="12" s="1"/>
  <c r="O189" i="12"/>
  <c r="O193" i="12"/>
  <c r="O195" i="12" s="1"/>
  <c r="N193" i="12"/>
  <c r="N195" i="12" s="1"/>
  <c r="N138" i="11"/>
  <c r="N140" i="11"/>
  <c r="N142" i="11"/>
  <c r="N143" i="11" s="1"/>
  <c r="O190" i="12" l="1"/>
  <c r="O188" i="12"/>
  <c r="N145" i="11"/>
  <c r="J31" i="3" l="1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30" i="3" l="1"/>
  <c r="J32" i="3" s="1"/>
  <c r="E220" i="8" l="1"/>
  <c r="F220" i="8"/>
  <c r="G220" i="8"/>
  <c r="E221" i="8"/>
  <c r="F221" i="8"/>
  <c r="G221" i="8"/>
  <c r="D221" i="8"/>
  <c r="D56" i="3" s="1"/>
  <c r="D220" i="8"/>
  <c r="D55" i="3" s="1"/>
  <c r="D159" i="8"/>
  <c r="E159" i="8"/>
  <c r="F159" i="8"/>
  <c r="G159" i="8"/>
  <c r="F57" i="3"/>
  <c r="G57" i="3"/>
  <c r="H57" i="3"/>
  <c r="E55" i="3" l="1"/>
  <c r="E145" i="3" s="1"/>
  <c r="D145" i="3"/>
  <c r="E56" i="3"/>
  <c r="D57" i="3"/>
  <c r="D146" i="3"/>
  <c r="E19" i="9"/>
  <c r="F19" i="9"/>
  <c r="G19" i="9"/>
  <c r="D19" i="9"/>
  <c r="E133" i="10"/>
  <c r="F133" i="10"/>
  <c r="G133" i="10"/>
  <c r="D133" i="10"/>
  <c r="E115" i="10"/>
  <c r="F115" i="10"/>
  <c r="G115" i="10"/>
  <c r="D115" i="10"/>
  <c r="E97" i="10"/>
  <c r="F97" i="10"/>
  <c r="G97" i="10"/>
  <c r="D97" i="10"/>
  <c r="E79" i="10"/>
  <c r="F79" i="10"/>
  <c r="G79" i="10"/>
  <c r="D79" i="10"/>
  <c r="E61" i="10"/>
  <c r="F61" i="10"/>
  <c r="G61" i="10"/>
  <c r="D61" i="10"/>
  <c r="D36" i="10"/>
  <c r="E36" i="10"/>
  <c r="F36" i="10"/>
  <c r="G36" i="10"/>
  <c r="E319" i="8"/>
  <c r="F319" i="8"/>
  <c r="G319" i="8"/>
  <c r="D319" i="8"/>
  <c r="E301" i="8"/>
  <c r="F301" i="8"/>
  <c r="G301" i="8"/>
  <c r="D301" i="8"/>
  <c r="E283" i="8"/>
  <c r="F283" i="8"/>
  <c r="G283" i="8"/>
  <c r="D283" i="8"/>
  <c r="E265" i="8"/>
  <c r="F265" i="8"/>
  <c r="G265" i="8"/>
  <c r="D265" i="8"/>
  <c r="E247" i="8"/>
  <c r="F247" i="8"/>
  <c r="G247" i="8"/>
  <c r="D247" i="8"/>
  <c r="E201" i="8"/>
  <c r="F201" i="8"/>
  <c r="G201" i="8"/>
  <c r="D201" i="8"/>
  <c r="E138" i="8"/>
  <c r="F138" i="8"/>
  <c r="G138" i="8"/>
  <c r="D138" i="8"/>
  <c r="E117" i="8"/>
  <c r="F117" i="8"/>
  <c r="G117" i="8"/>
  <c r="D117" i="8"/>
  <c r="E96" i="8"/>
  <c r="F96" i="8"/>
  <c r="G96" i="8"/>
  <c r="D96" i="8"/>
  <c r="E75" i="8"/>
  <c r="F75" i="8"/>
  <c r="G75" i="8"/>
  <c r="D75" i="8"/>
  <c r="E54" i="8"/>
  <c r="F54" i="8"/>
  <c r="G54" i="8"/>
  <c r="D54" i="8"/>
  <c r="E33" i="8"/>
  <c r="F33" i="8"/>
  <c r="G33" i="8"/>
  <c r="D33" i="8"/>
  <c r="H144" i="3"/>
  <c r="H145" i="3"/>
  <c r="H146" i="3"/>
  <c r="H147" i="3" s="1"/>
  <c r="D147" i="3"/>
  <c r="G147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30" i="3"/>
  <c r="E146" i="3" l="1"/>
  <c r="E147" i="3" s="1"/>
  <c r="E57" i="3"/>
  <c r="F147" i="3"/>
  <c r="C32" i="3"/>
  <c r="E218" i="8"/>
  <c r="M148" i="10" l="1"/>
  <c r="M150" i="10" s="1"/>
  <c r="M145" i="10"/>
  <c r="J330" i="8"/>
  <c r="J329" i="8" s="1"/>
  <c r="J332" i="8" l="1"/>
  <c r="J334" i="8" s="1"/>
  <c r="E32" i="3" l="1"/>
  <c r="E29" i="3"/>
  <c r="E33" i="10" l="1"/>
  <c r="F33" i="10"/>
  <c r="G33" i="10"/>
  <c r="D33" i="10"/>
  <c r="G150" i="10"/>
  <c r="F150" i="10"/>
  <c r="D29" i="3" l="1"/>
  <c r="H29" i="3" l="1"/>
  <c r="J29" i="3" s="1"/>
  <c r="D32" i="3"/>
  <c r="G222" i="8" l="1"/>
  <c r="F222" i="8"/>
  <c r="E222" i="8"/>
  <c r="D222" i="8"/>
  <c r="G219" i="8" l="1"/>
  <c r="F219" i="8"/>
  <c r="E219" i="8"/>
  <c r="D219" i="8"/>
  <c r="D54" i="3" s="1"/>
  <c r="G218" i="8"/>
  <c r="F218" i="8"/>
  <c r="D218" i="8"/>
  <c r="D53" i="3" s="1"/>
  <c r="G217" i="8"/>
  <c r="F217" i="8"/>
  <c r="E217" i="8"/>
  <c r="D217" i="8"/>
  <c r="D52" i="3" s="1"/>
  <c r="G216" i="8"/>
  <c r="F216" i="8"/>
  <c r="E216" i="8"/>
  <c r="D216" i="8"/>
  <c r="D51" i="3" s="1"/>
  <c r="G215" i="8"/>
  <c r="F215" i="8"/>
  <c r="E215" i="8"/>
  <c r="D215" i="8"/>
  <c r="D50" i="3" s="1"/>
  <c r="G214" i="8"/>
  <c r="F214" i="8"/>
  <c r="E214" i="8"/>
  <c r="D214" i="8"/>
  <c r="D49" i="3" s="1"/>
  <c r="G213" i="8"/>
  <c r="F213" i="8"/>
  <c r="E213" i="8"/>
  <c r="D213" i="8"/>
  <c r="D48" i="3" s="1"/>
  <c r="G212" i="8"/>
  <c r="F212" i="8"/>
  <c r="E212" i="8"/>
  <c r="D212" i="8"/>
  <c r="D47" i="3" s="1"/>
  <c r="E51" i="3" l="1"/>
  <c r="E141" i="3" s="1"/>
  <c r="D141" i="3"/>
  <c r="E54" i="3"/>
  <c r="E144" i="3" s="1"/>
  <c r="D144" i="3"/>
  <c r="E47" i="3"/>
  <c r="E137" i="3" s="1"/>
  <c r="D137" i="3"/>
  <c r="E53" i="3"/>
  <c r="E143" i="3" s="1"/>
  <c r="D143" i="3"/>
  <c r="E50" i="3"/>
  <c r="E140" i="3" s="1"/>
  <c r="D140" i="3"/>
  <c r="E49" i="3"/>
  <c r="E139" i="3" s="1"/>
  <c r="D139" i="3"/>
  <c r="E48" i="3"/>
  <c r="E138" i="3" s="1"/>
  <c r="D138" i="3"/>
  <c r="E52" i="3"/>
  <c r="E142" i="3" s="1"/>
  <c r="D142" i="3"/>
  <c r="J214" i="10"/>
</calcChain>
</file>

<file path=xl/sharedStrings.xml><?xml version="1.0" encoding="utf-8"?>
<sst xmlns="http://schemas.openxmlformats.org/spreadsheetml/2006/main" count="503" uniqueCount="117">
  <si>
    <t>Miles de euros</t>
  </si>
  <si>
    <t>(P) Provisional</t>
  </si>
  <si>
    <t>VAB</t>
  </si>
  <si>
    <t>ACTIVIDADES PESQUERAS</t>
  </si>
  <si>
    <t>ACUICULTURA MARINA</t>
  </si>
  <si>
    <t>ARTES MENORES</t>
  </si>
  <si>
    <t xml:space="preserve">CERCO </t>
  </si>
  <si>
    <t xml:space="preserve">DRAGA HIDRAULICA </t>
  </si>
  <si>
    <t>RASTRO</t>
  </si>
  <si>
    <t>ALMADRABA</t>
  </si>
  <si>
    <t>PALANGRE</t>
  </si>
  <si>
    <t>ATUNERO CERQUERO CONGELADOR</t>
  </si>
  <si>
    <t>ARRASTRE CONGELADOR</t>
  </si>
  <si>
    <t>PPB</t>
  </si>
  <si>
    <t>RA</t>
  </si>
  <si>
    <t>EBE</t>
  </si>
  <si>
    <t>CÁDIZ</t>
  </si>
  <si>
    <t>HUELVA</t>
  </si>
  <si>
    <t>MÁLAGA</t>
  </si>
  <si>
    <t>RESTO PROVINCIAS</t>
  </si>
  <si>
    <t>ALMERÍA</t>
  </si>
  <si>
    <t>Millones de euros</t>
  </si>
  <si>
    <t>-</t>
  </si>
  <si>
    <t>GRANADA</t>
  </si>
  <si>
    <t>PROVINCIA</t>
  </si>
  <si>
    <t>Operativa</t>
  </si>
  <si>
    <t>Cuenta de Macromagnitudes</t>
  </si>
  <si>
    <t>+</t>
  </si>
  <si>
    <t>Ventas netas</t>
  </si>
  <si>
    <t>Resto componentes</t>
  </si>
  <si>
    <t>=</t>
  </si>
  <si>
    <t>Producción valorada a precios básicos</t>
  </si>
  <si>
    <t>Consumos intermedios a precios de adquisición</t>
  </si>
  <si>
    <t>Valor añadido bruto a precios básicos</t>
  </si>
  <si>
    <t>Consumo de capital fijo</t>
  </si>
  <si>
    <t>Valor añadido neto a precios básicos</t>
  </si>
  <si>
    <t>PRESENTACIÓN</t>
  </si>
  <si>
    <t>Renta de pesca extractiva</t>
  </si>
  <si>
    <t>Renta del sector pesquero</t>
  </si>
  <si>
    <t xml:space="preserve">Esta operación estadística ofrece información detallada de las cuentas económicas del sector pesquero en su conjunto y de las distintas actividades productivas que lo componen, tales como: la actividad extractiva pesquera y acuícola (CNAE 03), la industria de transformación pesquera (CNAE 102) y la actividad de comercio mayorista de pescado (CNAE 4638). </t>
  </si>
  <si>
    <t>Junta de Andalucía</t>
  </si>
  <si>
    <t>PUESTOS DE TRABAJO</t>
  </si>
  <si>
    <t>PESCA EXTRACTIVA</t>
  </si>
  <si>
    <t>MODALIDADES PESQUERAS</t>
  </si>
  <si>
    <t>Otros impuestos netos que gravan a la producción</t>
  </si>
  <si>
    <t>Memoria Técnica</t>
  </si>
  <si>
    <t>RESTO COMPONENTES= VENTAS DE OTROS PRODUCTOS TERMINADOS+VARIACIÓN DE EXISTENCIAS DE PRODUCTOS TERMINADOS+TRABAJOS REALIZADOS PARA LA EMPRESA+OTROS INGRESOS DE GESTIÓN+VENTAS DE MERCADERÍAS-COMPRAS DE MERCADERÍAS+VARIACIÓN DE EXISTENCIAS DE MERCADERÍAS-IMPUESTOS SOBRE LOS PRODUCTOS+SUBVENCIONES SOBRE LOS PRODUCTOS</t>
  </si>
  <si>
    <t>√</t>
  </si>
  <si>
    <t>03.11</t>
  </si>
  <si>
    <t>03.21</t>
  </si>
  <si>
    <t>10.2</t>
  </si>
  <si>
    <t>Aportación del Valor Añadido Bruto (VAB) del sector pesquero al Producto Interior Bruto (PIB) de la economía andaluza</t>
  </si>
  <si>
    <t>CONSUMOS INTERMEDIOS</t>
  </si>
  <si>
    <t>AÑO</t>
  </si>
  <si>
    <t>PRODUCCIÓN A PRECIOS BÁSICOS</t>
  </si>
  <si>
    <t>REMUNERACIÓN DE ASALARIADOS</t>
  </si>
  <si>
    <t>EXCEDENTE BRUTO DE EXPLOTACIÓN Y RENTA MIXTA</t>
  </si>
  <si>
    <t>CI</t>
  </si>
  <si>
    <t>ACTIVIDADES</t>
  </si>
  <si>
    <t>VALOR AÑADIDO BRUTO</t>
  </si>
  <si>
    <r>
      <t xml:space="preserve">PESCA EXTRACTIVA                </t>
    </r>
    <r>
      <rPr>
        <sz val="10"/>
        <rFont val="Source Sans Pro"/>
        <family val="2"/>
      </rPr>
      <t>(CNAE 03.11)</t>
    </r>
  </si>
  <si>
    <r>
      <t xml:space="preserve">ACUICULTURA MARINA </t>
    </r>
    <r>
      <rPr>
        <sz val="10"/>
        <rFont val="Source Sans Pro"/>
        <family val="2"/>
      </rPr>
      <t>(CNAE 03.21)</t>
    </r>
  </si>
  <si>
    <r>
      <t>RESTO COMPONENTES</t>
    </r>
    <r>
      <rPr>
        <sz val="9"/>
        <color indexed="62"/>
        <rFont val="Source Sans Pro"/>
        <family val="2"/>
      </rPr>
      <t>= VENTAS DE OTROS PRODUCTOS TERMINADOS+VARIACIÓN DE EXISTENCIAS DE PRODUCTOS TERMINADOS+TRABAJOS REALIZADOS PARA LA EMPRESA+OTROS INGRESOS DE GESTIÓN+VENTAS DE MERCADERÍAS-COMPRAS DE MERCADERÍAS+VARIACIÓN DE EXISTENCIAS DE MERCADERÍAS-IMPUESTOS SOBRE LOS PRODUCTOS+SUBVENCIONES SOBRE LOS PRODUCTOS</t>
    </r>
  </si>
  <si>
    <t>La Dirección General de Pesca y Acuicultura de la Consejería de Agricultura, Pesca, Agua y Desarrollo Rural es la responsable de esta operación estadística y como equipo de elaboración técnico el Departamento de Mercados Pesqueros de la Agencia de Gestión Agraria y Pesquera de Andalucía.</t>
  </si>
  <si>
    <t>Consejería de Agricultura, Pesca, Agua y Desarrollo Rural</t>
  </si>
  <si>
    <t>CNAE-2009</t>
  </si>
  <si>
    <r>
      <t>"09.03.07  Valor Añadido y Pesca en Andalucía"</t>
    </r>
    <r>
      <rPr>
        <sz val="12"/>
        <rFont val="Source Sans Pro"/>
        <family val="2"/>
      </rPr>
      <t xml:space="preserve"> es una operación estadística dentro del</t>
    </r>
    <r>
      <rPr>
        <b/>
        <sz val="12"/>
        <rFont val="Source Sans Pro"/>
        <family val="2"/>
      </rPr>
      <t xml:space="preserve"> Plan Estadístico y Cartográfico de Andalucía 2023-2029 </t>
    </r>
    <r>
      <rPr>
        <i/>
        <sz val="12"/>
        <rFont val="Source Sans Pro"/>
        <family val="2"/>
      </rPr>
      <t xml:space="preserve">(Proyecto de Ley del Plan Estadístico y  Cartográfico de Andalucía 2023-2029 (www.ieca.junta-andalucia.es/PECA2023-2029/index.htm)) </t>
    </r>
    <r>
      <rPr>
        <sz val="12"/>
        <rFont val="Source Sans Pro"/>
        <family val="2"/>
      </rPr>
      <t>y forma parte del Sistema de Cuentas Económicas de Andalucía.</t>
    </r>
  </si>
  <si>
    <t>ACUICULTURA CONTINENTAL</t>
  </si>
  <si>
    <t>03.22</t>
  </si>
  <si>
    <t>s.d.</t>
  </si>
  <si>
    <t>ARRASTRE DE FONDO</t>
  </si>
  <si>
    <r>
      <t xml:space="preserve">ACUICULTURA CONTINENTAL                 </t>
    </r>
    <r>
      <rPr>
        <sz val="10"/>
        <rFont val="Source Sans Pro"/>
        <family val="2"/>
      </rPr>
      <t>(CNAE 03.22)</t>
    </r>
  </si>
  <si>
    <t>* El resto de provincias incluye Almería hasta el año 2017 por Secreto Estadístico</t>
  </si>
  <si>
    <t>Renta de la acuicultura marina</t>
  </si>
  <si>
    <t>Renta de la acuicultura continental</t>
  </si>
  <si>
    <t xml:space="preserve">Cuentas Económicas del Sector Pesquero de Andalucía. Año 2024
</t>
  </si>
  <si>
    <t>2024 (P)</t>
  </si>
  <si>
    <t>Fuente PIB: 'Contabilidad Regional Anual de Andalucía. Revisión estadística 2019. Serie 1995-2024. Instituto de Estadística y Cartografía de Andalucía</t>
  </si>
  <si>
    <t>Var. 2024_2023</t>
  </si>
  <si>
    <t>Evolución de las macromagnitudes económicas del sector pesquero. Serie 2008-2024</t>
  </si>
  <si>
    <t>Tasa (24_23)</t>
  </si>
  <si>
    <t>Esquema de las macromagnitudes económicas del sector pesquero andaluz. Años  2015-2024 (Millones de euros)</t>
  </si>
  <si>
    <t>Evolución de las macromagnitudes económicas de la pesca extractiva (CNAE 03.11). Serie 2005-2024</t>
  </si>
  <si>
    <t>Fuente: Encuesta sobre las Cuentas Económicas del Sector Pesquero en Andalucía. Año 2024. Consejería de Agricultura,  Pesca, Agua y Desarrollo Rural</t>
  </si>
  <si>
    <t>Evolución de las macromagnitudes económicas de la pesca extractiva (CNAE 03.11) por provincia. Serie 2008-2024</t>
  </si>
  <si>
    <t>Esquema de las macromagnitudes económicas de la pesca extractiva (CNAE 03.11). Años 2015-2024 (Millones de euros)</t>
  </si>
  <si>
    <t>Evolución de las macromagnitudes económicas de la acuicultura marina (CNAE 03.21). Serie 2005-2024</t>
  </si>
  <si>
    <t>Evolución de las macromagnitudes económicas de la acuicultura marina (CNAE 03.21) por provincia. Serie 2008-2024</t>
  </si>
  <si>
    <t>Esquema de las macromagnitudes económicas de la acuicultura marina (CNAE 03.21). Años 2015-2024</t>
  </si>
  <si>
    <t>Macromagnitudes económicas de la acuicultura continental (CNAE 03.22). Serie 2024</t>
  </si>
  <si>
    <t>Esquema de las macromagnitudes económicas de la acuicultura continental (CNAE 03.22). Año 2022-2024</t>
  </si>
  <si>
    <t>INDUSTRIA TRANSFORMADORA DE PESCADO</t>
  </si>
  <si>
    <t>COMERCIO MAYORISTA DE PESCADO</t>
  </si>
  <si>
    <t>SECTOR PESQUERO</t>
  </si>
  <si>
    <t>PIB</t>
  </si>
  <si>
    <t xml:space="preserve">PARTICIPACIÓN SOBRE PIB </t>
  </si>
  <si>
    <t>46.38</t>
  </si>
  <si>
    <t>Evolución de las macromagnitudes económicas de la industria pesquera (CNAE 10.2) . Serie 2005-2024</t>
  </si>
  <si>
    <t>Fuente: Encuesta sobre las Cuentas Económicas del Sector Pesquero en Andalucía. Año 2023. Consejería de Agricultura,  Pesca, Agua y Desarrollo Rural</t>
  </si>
  <si>
    <t>Evolución de las macromagnitudes económicas de la industria pesquera (CNAE 10.2) por provincia. Serie 2008-2024</t>
  </si>
  <si>
    <t>SEVILLA</t>
  </si>
  <si>
    <t>CÓRDOBA</t>
  </si>
  <si>
    <t>JAÉN</t>
  </si>
  <si>
    <t>* El resto de provincias incluye Sevilla hasta el año 2016 por Secreto Estadístico</t>
  </si>
  <si>
    <t>Esquema de las macromagnitudes económicas de la industria de transformación pesquera (CNAE 10.2). Años 2015-2024 (Millones de euros)</t>
  </si>
  <si>
    <t>Ventas netas actividad de transformación pesquera</t>
  </si>
  <si>
    <t>Renta de la industria de transformación pesquera</t>
  </si>
  <si>
    <r>
      <t xml:space="preserve">INDUSTRIA DE TRANSFORMACIÓN PESQUERA </t>
    </r>
    <r>
      <rPr>
        <sz val="11"/>
        <rFont val="Source Sans Pro"/>
        <family val="2"/>
      </rPr>
      <t>(CNAE 102)</t>
    </r>
  </si>
  <si>
    <r>
      <t>COMERCIO AL POR MAYOR DE PRODUCTOS PESQUEROS</t>
    </r>
    <r>
      <rPr>
        <sz val="11"/>
        <rFont val="Source Sans Pro"/>
        <family val="2"/>
      </rPr>
      <t xml:space="preserve"> (CNAE 4638)</t>
    </r>
  </si>
  <si>
    <t>Evolución de las macromagnitudes económicas del comercio mayorista de pescado (CNAE 4638). Serie 2005-2024</t>
  </si>
  <si>
    <t>Tasa (24-23)</t>
  </si>
  <si>
    <t>Fuente: Encuesta sobre las Cuentas Económicas del Sector Pesquero en Andalucía. Año 2022. Consejería de Agricultura,  Pesca, Agua y Desarrollo Rural</t>
  </si>
  <si>
    <t>Evolución de las macromagnitudes económicas del comercio mayorista de pescado (CNAE 46.38) por provincia. Serie 2008-2024</t>
  </si>
  <si>
    <t>Fuente: Encuesta sobre las Cuentas Económicas del Sector Pesquero en Andalucía. Año 2021. Consejería de Agricultura,  Pesca, Agua y Desarrollo Rural</t>
  </si>
  <si>
    <t>Esquema de las macromagnitudes económicas del comercio mayorista de pescado (CNAE 46.38). Años 2015- 2024 (Millones de euros)</t>
  </si>
  <si>
    <t>Renta del comercio mayorista</t>
  </si>
  <si>
    <r>
      <t>RESTO DE COMPONENTES</t>
    </r>
    <r>
      <rPr>
        <sz val="9"/>
        <color indexed="62"/>
        <rFont val="Source Sans Pro"/>
        <family val="2"/>
      </rPr>
      <t>= VENTAS DE MERCADERÍAS-COMPRAS DE MERCADERÍAS+ VARIACIÓN DE EXISTENCIAS DE MERCADERÍAS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</si>
</sst>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p_t_a_-;\-* #,##0\ _p_t_a_-;_-* &quot;-&quot;\ _p_t_a_-;_-@_-"/>
    <numFmt numFmtId="167" formatCode="0.0%"/>
    <numFmt numFmtId="168" formatCode="_-* #,##0.00\ _€_-;\-* #,##0.00\ _€_-;_-* &quot;-&quot;\ _€_-;_-@_-"/>
    <numFmt numFmtId="169" formatCode="_-* #,##0\ _€_-;\-* #,##0\ _€_-;_-* &quot;-&quot;??\ _€_-;_-@_-"/>
    <numFmt numFmtId="170" formatCode="#,##0_ ;\-#,##0\ "/>
    <numFmt numFmtId="171" formatCode="_-* #,##0.00000\ _€_-;\-* #,##0.00000\ _€_-;_-* &quot;-&quot;??\ _€_-;_-@_-"/>
    <numFmt numFmtId="172" formatCode="_-* #,##0.000\ _€_-;\-* #,##0.000\ _€_-;_-* &quot;-&quot;??\ _€_-;_-@_-"/>
    <numFmt numFmtId="173" formatCode="0.000%"/>
  </numFmts>
  <fonts count="4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sz val="12"/>
      <color indexed="18"/>
      <name val="Source Sans Pro"/>
      <family val="2"/>
    </font>
    <font>
      <i/>
      <sz val="12"/>
      <color indexed="57"/>
      <name val="Source Sans Pro"/>
      <family val="2"/>
    </font>
    <font>
      <b/>
      <u/>
      <sz val="10"/>
      <color indexed="12"/>
      <name val="Source Sans Pro"/>
      <family val="2"/>
    </font>
    <font>
      <b/>
      <sz val="14"/>
      <color indexed="18"/>
      <name val="Source Sans Pro"/>
      <family val="2"/>
    </font>
    <font>
      <sz val="10"/>
      <color indexed="18"/>
      <name val="Source Sans Pro"/>
      <family val="2"/>
    </font>
    <font>
      <sz val="7"/>
      <color indexed="18"/>
      <name val="Source Sans Pro"/>
      <family val="2"/>
    </font>
    <font>
      <b/>
      <sz val="12"/>
      <color indexed="9"/>
      <name val="Source Sans Pro"/>
      <family val="2"/>
    </font>
    <font>
      <b/>
      <sz val="11"/>
      <color indexed="9"/>
      <name val="Source Sans Pro"/>
      <family val="2"/>
    </font>
    <font>
      <i/>
      <sz val="10"/>
      <color indexed="9"/>
      <name val="Source Sans Pro"/>
      <family val="2"/>
    </font>
    <font>
      <i/>
      <sz val="11"/>
      <color indexed="9"/>
      <name val="Source Sans Pro"/>
      <family val="2"/>
    </font>
    <font>
      <b/>
      <i/>
      <sz val="11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sz val="10"/>
      <color indexed="55"/>
      <name val="Source Sans Pro"/>
      <family val="2"/>
    </font>
    <font>
      <sz val="18"/>
      <color indexed="18"/>
      <name val="Source Sans Pro"/>
      <family val="2"/>
    </font>
    <font>
      <sz val="10"/>
      <color indexed="9"/>
      <name val="Source Sans Pro"/>
      <family val="2"/>
    </font>
    <font>
      <i/>
      <sz val="11"/>
      <name val="Source Sans Pro"/>
      <family val="2"/>
    </font>
    <font>
      <b/>
      <i/>
      <sz val="12"/>
      <name val="Source Sans Pro"/>
      <family val="2"/>
    </font>
    <font>
      <sz val="11"/>
      <color indexed="18"/>
      <name val="Source Sans Pro"/>
      <family val="2"/>
    </font>
    <font>
      <b/>
      <sz val="11"/>
      <color indexed="18"/>
      <name val="Source Sans Pro"/>
      <family val="2"/>
    </font>
    <font>
      <b/>
      <u/>
      <sz val="9"/>
      <color indexed="62"/>
      <name val="Source Sans Pro"/>
      <family val="2"/>
    </font>
    <font>
      <sz val="9"/>
      <color indexed="62"/>
      <name val="Source Sans Pro"/>
      <family val="2"/>
    </font>
    <font>
      <sz val="11"/>
      <color indexed="9"/>
      <name val="Source Sans Pro"/>
      <family val="2"/>
    </font>
    <font>
      <b/>
      <sz val="11"/>
      <color indexed="8"/>
      <name val="Source Sans Pro"/>
      <family val="2"/>
    </font>
    <font>
      <sz val="11"/>
      <color indexed="8"/>
      <name val="Source Sans Pro"/>
      <family val="2"/>
    </font>
    <font>
      <sz val="11"/>
      <color indexed="55"/>
      <name val="Source Sans Pro"/>
      <family val="2"/>
    </font>
    <font>
      <sz val="12"/>
      <color indexed="9"/>
      <name val="Source Sans Pro"/>
      <family val="2"/>
    </font>
    <font>
      <b/>
      <sz val="12"/>
      <color indexed="18"/>
      <name val="Source Sans Pro"/>
      <family val="2"/>
    </font>
    <font>
      <i/>
      <sz val="12"/>
      <name val="Source Sans Pro"/>
      <family val="2"/>
    </font>
    <font>
      <b/>
      <u/>
      <sz val="12"/>
      <color theme="3" tint="0.39997558519241921"/>
      <name val="Source Sans Pro"/>
      <family val="2"/>
    </font>
    <font>
      <i/>
      <sz val="22"/>
      <color theme="3" tint="-0.249977111117893"/>
      <name val="Source Sans Pro"/>
      <family val="2"/>
    </font>
    <font>
      <b/>
      <i/>
      <sz val="12"/>
      <color theme="0"/>
      <name val="Source Sans Pro"/>
      <family val="2"/>
    </font>
    <font>
      <sz val="11"/>
      <color theme="0" tint="-0.34998626667073579"/>
      <name val="Source Sans Pro"/>
      <family val="2"/>
    </font>
    <font>
      <b/>
      <sz val="20"/>
      <color theme="3" tint="0.39997558519241921"/>
      <name val="Source Sans Pro"/>
      <family val="2"/>
    </font>
    <font>
      <b/>
      <sz val="11"/>
      <color theme="0"/>
      <name val="Source Sans Pro"/>
      <family val="2"/>
    </font>
    <font>
      <b/>
      <sz val="11"/>
      <color theme="3" tint="0.39997558519241921"/>
      <name val="Source Sans Pro"/>
      <family val="2"/>
    </font>
    <font>
      <sz val="11"/>
      <color rgb="FFFF0000"/>
      <name val="Source Sans Pro"/>
      <family val="2"/>
    </font>
    <font>
      <b/>
      <i/>
      <sz val="11"/>
      <color indexed="9"/>
      <name val="Source Sans Pro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9"/>
      </top>
      <bottom style="double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double">
        <color theme="3" tint="0.39994506668294322"/>
      </bottom>
      <diagonal/>
    </border>
    <border>
      <left style="double">
        <color theme="3" tint="0.39994506668294322"/>
      </left>
      <right style="thin">
        <color indexed="31"/>
      </right>
      <top style="double">
        <color theme="3" tint="0.39994506668294322"/>
      </top>
      <bottom style="double">
        <color theme="3" tint="0.39994506668294322"/>
      </bottom>
      <diagonal/>
    </border>
    <border>
      <left/>
      <right/>
      <top style="double">
        <color theme="7" tint="-0.24994659260841701"/>
      </top>
      <bottom/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31"/>
      </left>
      <right style="thin">
        <color indexed="31"/>
      </right>
      <top style="double">
        <color theme="3" tint="0.39994506668294322"/>
      </top>
      <bottom style="double">
        <color theme="3" tint="0.39994506668294322"/>
      </bottom>
      <diagonal/>
    </border>
    <border>
      <left/>
      <right/>
      <top/>
      <bottom style="double">
        <color theme="7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31"/>
      </right>
      <top/>
      <bottom style="double">
        <color theme="3" tint="0.39994506668294322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9">
    <xf numFmtId="0" fontId="0" fillId="0" borderId="0" xfId="0"/>
    <xf numFmtId="0" fontId="4" fillId="2" borderId="0" xfId="0" applyFont="1" applyFill="1"/>
    <xf numFmtId="3" fontId="5" fillId="2" borderId="10" xfId="0" applyNumberFormat="1" applyFont="1" applyFill="1" applyBorder="1"/>
    <xf numFmtId="3" fontId="5" fillId="2" borderId="0" xfId="0" applyNumberFormat="1" applyFont="1" applyFill="1"/>
    <xf numFmtId="0" fontId="5" fillId="2" borderId="0" xfId="0" applyFont="1" applyFill="1"/>
    <xf numFmtId="0" fontId="36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 vertical="top" wrapText="1"/>
    </xf>
    <xf numFmtId="0" fontId="5" fillId="4" borderId="0" xfId="0" applyFont="1" applyFill="1"/>
    <xf numFmtId="0" fontId="5" fillId="5" borderId="0" xfId="0" applyFont="1" applyFill="1"/>
    <xf numFmtId="3" fontId="5" fillId="5" borderId="0" xfId="0" applyNumberFormat="1" applyFont="1" applyFill="1"/>
    <xf numFmtId="0" fontId="37" fillId="2" borderId="0" xfId="0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10" fontId="5" fillId="2" borderId="0" xfId="0" applyNumberFormat="1" applyFont="1" applyFill="1"/>
    <xf numFmtId="10" fontId="5" fillId="2" borderId="0" xfId="9" applyNumberFormat="1" applyFont="1" applyFill="1"/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0" fontId="18" fillId="2" borderId="2" xfId="4" applyNumberFormat="1" applyFont="1" applyFill="1" applyBorder="1" applyAlignment="1">
      <alignment horizontal="center"/>
    </xf>
    <xf numFmtId="170" fontId="18" fillId="2" borderId="1" xfId="4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/>
    </xf>
    <xf numFmtId="0" fontId="20" fillId="2" borderId="0" xfId="0" applyFont="1" applyFill="1"/>
    <xf numFmtId="165" fontId="5" fillId="2" borderId="0" xfId="2" applyFont="1" applyFill="1"/>
    <xf numFmtId="167" fontId="5" fillId="2" borderId="0" xfId="9" applyNumberFormat="1" applyFont="1" applyFill="1"/>
    <xf numFmtId="0" fontId="21" fillId="2" borderId="0" xfId="0" applyFont="1" applyFill="1"/>
    <xf numFmtId="0" fontId="5" fillId="2" borderId="0" xfId="0" applyFont="1" applyFill="1" applyAlignment="1">
      <alignment horizontal="left"/>
    </xf>
    <xf numFmtId="0" fontId="14" fillId="5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166" fontId="5" fillId="2" borderId="0" xfId="0" applyNumberFormat="1" applyFont="1" applyFill="1"/>
    <xf numFmtId="0" fontId="23" fillId="2" borderId="0" xfId="0" applyFont="1" applyFill="1" applyAlignment="1">
      <alignment horizontal="left"/>
    </xf>
    <xf numFmtId="166" fontId="18" fillId="2" borderId="0" xfId="4" applyFont="1" applyFill="1" applyBorder="1" applyAlignment="1">
      <alignment horizontal="right"/>
    </xf>
    <xf numFmtId="166" fontId="18" fillId="2" borderId="0" xfId="4" applyFont="1" applyFill="1" applyBorder="1" applyAlignment="1"/>
    <xf numFmtId="166" fontId="18" fillId="4" borderId="0" xfId="4" applyFont="1" applyFill="1" applyBorder="1" applyAlignment="1"/>
    <xf numFmtId="0" fontId="17" fillId="2" borderId="0" xfId="0" applyFont="1" applyFill="1" applyAlignment="1">
      <alignment horizontal="left"/>
    </xf>
    <xf numFmtId="166" fontId="18" fillId="2" borderId="0" xfId="4" applyFont="1" applyFill="1" applyBorder="1"/>
    <xf numFmtId="3" fontId="18" fillId="2" borderId="0" xfId="4" applyNumberFormat="1" applyFont="1" applyFill="1" applyBorder="1" applyAlignment="1">
      <alignment horizontal="right" indent="2"/>
    </xf>
    <xf numFmtId="166" fontId="18" fillId="4" borderId="0" xfId="4" applyFont="1" applyFill="1" applyBorder="1"/>
    <xf numFmtId="0" fontId="23" fillId="2" borderId="12" xfId="0" applyFont="1" applyFill="1" applyBorder="1" applyAlignment="1">
      <alignment horizontal="left"/>
    </xf>
    <xf numFmtId="4" fontId="5" fillId="2" borderId="0" xfId="0" applyNumberFormat="1" applyFont="1" applyFill="1"/>
    <xf numFmtId="164" fontId="5" fillId="2" borderId="0" xfId="0" applyNumberFormat="1" applyFont="1" applyFill="1"/>
    <xf numFmtId="0" fontId="14" fillId="5" borderId="4" xfId="0" applyFont="1" applyFill="1" applyBorder="1"/>
    <xf numFmtId="0" fontId="14" fillId="5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5" fillId="2" borderId="0" xfId="0" applyFont="1" applyFill="1"/>
    <xf numFmtId="0" fontId="7" fillId="2" borderId="13" xfId="0" applyFont="1" applyFill="1" applyBorder="1" applyAlignment="1">
      <alignment horizontal="center"/>
    </xf>
    <xf numFmtId="0" fontId="25" fillId="2" borderId="13" xfId="0" applyFont="1" applyFill="1" applyBorder="1"/>
    <xf numFmtId="4" fontId="25" fillId="6" borderId="13" xfId="0" applyNumberFormat="1" applyFont="1" applyFill="1" applyBorder="1" applyAlignment="1">
      <alignment horizontal="center"/>
    </xf>
    <xf numFmtId="4" fontId="25" fillId="3" borderId="13" xfId="0" applyNumberFormat="1" applyFont="1" applyFill="1" applyBorder="1" applyAlignment="1">
      <alignment horizontal="center"/>
    </xf>
    <xf numFmtId="4" fontId="26" fillId="6" borderId="13" xfId="0" applyNumberFormat="1" applyFont="1" applyFill="1" applyBorder="1" applyAlignment="1">
      <alignment horizontal="center"/>
    </xf>
    <xf numFmtId="4" fontId="26" fillId="3" borderId="13" xfId="0" applyNumberFormat="1" applyFont="1" applyFill="1" applyBorder="1" applyAlignment="1">
      <alignment horizontal="center"/>
    </xf>
    <xf numFmtId="0" fontId="26" fillId="2" borderId="13" xfId="0" applyFont="1" applyFill="1" applyBorder="1"/>
    <xf numFmtId="0" fontId="18" fillId="2" borderId="0" xfId="0" applyFont="1" applyFill="1"/>
    <xf numFmtId="3" fontId="18" fillId="2" borderId="0" xfId="0" applyNumberFormat="1" applyFont="1" applyFill="1"/>
    <xf numFmtId="0" fontId="18" fillId="5" borderId="0" xfId="0" applyFont="1" applyFill="1"/>
    <xf numFmtId="3" fontId="18" fillId="5" borderId="0" xfId="0" applyNumberFormat="1" applyFont="1" applyFill="1"/>
    <xf numFmtId="0" fontId="18" fillId="2" borderId="0" xfId="0" applyFont="1" applyFill="1" applyAlignment="1">
      <alignment horizontal="left"/>
    </xf>
    <xf numFmtId="166" fontId="18" fillId="2" borderId="0" xfId="0" applyNumberFormat="1" applyFont="1" applyFill="1"/>
    <xf numFmtId="166" fontId="18" fillId="2" borderId="0" xfId="0" applyNumberFormat="1" applyFont="1" applyFill="1" applyAlignment="1">
      <alignment horizontal="left"/>
    </xf>
    <xf numFmtId="164" fontId="18" fillId="2" borderId="0" xfId="0" applyNumberFormat="1" applyFont="1" applyFill="1"/>
    <xf numFmtId="0" fontId="17" fillId="4" borderId="0" xfId="0" applyFont="1" applyFill="1" applyAlignment="1">
      <alignment horizontal="left"/>
    </xf>
    <xf numFmtId="3" fontId="19" fillId="4" borderId="0" xfId="0" applyNumberFormat="1" applyFont="1" applyFill="1" applyAlignment="1">
      <alignment horizontal="right"/>
    </xf>
    <xf numFmtId="2" fontId="18" fillId="2" borderId="0" xfId="0" applyNumberFormat="1" applyFont="1" applyFill="1"/>
    <xf numFmtId="0" fontId="17" fillId="7" borderId="3" xfId="0" applyFont="1" applyFill="1" applyBorder="1" applyAlignment="1">
      <alignment horizontal="left"/>
    </xf>
    <xf numFmtId="0" fontId="32" fillId="2" borderId="0" xfId="0" applyFont="1" applyFill="1"/>
    <xf numFmtId="0" fontId="30" fillId="2" borderId="0" xfId="0" applyFont="1" applyFill="1" applyAlignment="1">
      <alignment horizontal="left" vertical="center" wrapText="1"/>
    </xf>
    <xf numFmtId="3" fontId="30" fillId="2" borderId="0" xfId="0" applyNumberFormat="1" applyFont="1" applyFill="1" applyAlignment="1">
      <alignment horizontal="left" vertical="center" wrapText="1"/>
    </xf>
    <xf numFmtId="2" fontId="23" fillId="2" borderId="0" xfId="0" applyNumberFormat="1" applyFont="1" applyFill="1" applyAlignment="1">
      <alignment horizontal="left"/>
    </xf>
    <xf numFmtId="0" fontId="29" fillId="5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3" fontId="18" fillId="2" borderId="0" xfId="0" applyNumberFormat="1" applyFont="1" applyFill="1" applyAlignment="1">
      <alignment horizontal="center"/>
    </xf>
    <xf numFmtId="0" fontId="19" fillId="0" borderId="5" xfId="0" applyFont="1" applyBorder="1" applyAlignment="1">
      <alignment horizontal="left" vertical="center"/>
    </xf>
    <xf numFmtId="3" fontId="18" fillId="2" borderId="0" xfId="8" applyNumberFormat="1" applyFont="1" applyFill="1" applyAlignment="1">
      <alignment horizontal="center"/>
    </xf>
    <xf numFmtId="0" fontId="29" fillId="5" borderId="4" xfId="0" applyFont="1" applyFill="1" applyBorder="1" applyAlignment="1">
      <alignment horizontal="center"/>
    </xf>
    <xf numFmtId="0" fontId="29" fillId="5" borderId="4" xfId="0" applyFont="1" applyFill="1" applyBorder="1"/>
    <xf numFmtId="0" fontId="14" fillId="5" borderId="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/>
    <xf numFmtId="4" fontId="26" fillId="6" borderId="0" xfId="0" applyNumberFormat="1" applyFont="1" applyFill="1" applyAlignment="1">
      <alignment horizontal="center"/>
    </xf>
    <xf numFmtId="4" fontId="26" fillId="8" borderId="0" xfId="0" applyNumberFormat="1" applyFont="1" applyFill="1" applyAlignment="1">
      <alignment horizontal="center"/>
    </xf>
    <xf numFmtId="0" fontId="25" fillId="2" borderId="13" xfId="0" applyFont="1" applyFill="1" applyBorder="1" applyAlignment="1">
      <alignment horizontal="center"/>
    </xf>
    <xf numFmtId="4" fontId="25" fillId="8" borderId="13" xfId="0" applyNumberFormat="1" applyFont="1" applyFill="1" applyBorder="1" applyAlignment="1">
      <alignment horizontal="center"/>
    </xf>
    <xf numFmtId="4" fontId="26" fillId="8" borderId="13" xfId="0" applyNumberFormat="1" applyFont="1" applyFill="1" applyBorder="1" applyAlignment="1">
      <alignment horizontal="center"/>
    </xf>
    <xf numFmtId="4" fontId="18" fillId="2" borderId="0" xfId="0" applyNumberFormat="1" applyFont="1" applyFill="1"/>
    <xf numFmtId="0" fontId="19" fillId="2" borderId="0" xfId="0" applyFont="1" applyFill="1"/>
    <xf numFmtId="0" fontId="7" fillId="2" borderId="14" xfId="0" applyFont="1" applyFill="1" applyBorder="1" applyAlignment="1">
      <alignment horizontal="center"/>
    </xf>
    <xf numFmtId="0" fontId="7" fillId="2" borderId="14" xfId="0" applyFont="1" applyFill="1" applyBorder="1"/>
    <xf numFmtId="0" fontId="34" fillId="2" borderId="14" xfId="0" applyFont="1" applyFill="1" applyBorder="1"/>
    <xf numFmtId="0" fontId="7" fillId="2" borderId="13" xfId="0" applyFont="1" applyFill="1" applyBorder="1"/>
    <xf numFmtId="0" fontId="23" fillId="2" borderId="2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167" fontId="18" fillId="2" borderId="0" xfId="9" applyNumberFormat="1" applyFont="1" applyFill="1" applyBorder="1" applyAlignment="1"/>
    <xf numFmtId="167" fontId="38" fillId="5" borderId="3" xfId="9" applyNumberFormat="1" applyFont="1" applyFill="1" applyBorder="1" applyAlignment="1">
      <alignment horizontal="center"/>
    </xf>
    <xf numFmtId="1" fontId="18" fillId="2" borderId="0" xfId="0" applyNumberFormat="1" applyFont="1" applyFill="1"/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top" wrapText="1"/>
    </xf>
    <xf numFmtId="0" fontId="19" fillId="0" borderId="0" xfId="0" applyFont="1" applyAlignment="1">
      <alignment horizontal="left" vertical="center" wrapText="1"/>
    </xf>
    <xf numFmtId="165" fontId="18" fillId="2" borderId="0" xfId="2" applyFont="1" applyFill="1" applyBorder="1" applyAlignment="1"/>
    <xf numFmtId="0" fontId="14" fillId="5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 wrapText="1"/>
    </xf>
    <xf numFmtId="170" fontId="18" fillId="2" borderId="6" xfId="4" applyNumberFormat="1" applyFont="1" applyFill="1" applyBorder="1" applyAlignment="1">
      <alignment horizontal="center"/>
    </xf>
    <xf numFmtId="170" fontId="39" fillId="2" borderId="2" xfId="4" applyNumberFormat="1" applyFont="1" applyFill="1" applyBorder="1" applyAlignment="1">
      <alignment horizontal="center"/>
    </xf>
    <xf numFmtId="170" fontId="39" fillId="2" borderId="1" xfId="4" applyNumberFormat="1" applyFont="1" applyFill="1" applyBorder="1" applyAlignment="1">
      <alignment horizontal="center"/>
    </xf>
    <xf numFmtId="167" fontId="19" fillId="2" borderId="15" xfId="10" applyNumberFormat="1" applyFont="1" applyFill="1" applyBorder="1" applyAlignment="1">
      <alignment horizontal="center"/>
    </xf>
    <xf numFmtId="167" fontId="18" fillId="2" borderId="0" xfId="10" applyNumberFormat="1" applyFont="1" applyFill="1"/>
    <xf numFmtId="164" fontId="31" fillId="2" borderId="0" xfId="3" applyFont="1" applyFill="1" applyBorder="1" applyAlignment="1">
      <alignment horizontal="center"/>
    </xf>
    <xf numFmtId="10" fontId="17" fillId="3" borderId="3" xfId="10" applyNumberFormat="1" applyFont="1" applyFill="1" applyBorder="1" applyAlignment="1">
      <alignment horizontal="left"/>
    </xf>
    <xf numFmtId="167" fontId="24" fillId="3" borderId="3" xfId="10" applyNumberFormat="1" applyFont="1" applyFill="1" applyBorder="1" applyAlignment="1">
      <alignment horizontal="center"/>
    </xf>
    <xf numFmtId="167" fontId="24" fillId="4" borderId="0" xfId="10" applyNumberFormat="1" applyFont="1" applyFill="1" applyBorder="1" applyAlignment="1">
      <alignment horizontal="center"/>
    </xf>
    <xf numFmtId="164" fontId="18" fillId="2" borderId="0" xfId="3" applyFont="1" applyFill="1" applyBorder="1"/>
    <xf numFmtId="170" fontId="18" fillId="2" borderId="0" xfId="3" applyNumberFormat="1" applyFont="1" applyFill="1" applyBorder="1"/>
    <xf numFmtId="170" fontId="18" fillId="2" borderId="0" xfId="3" applyNumberFormat="1" applyFont="1" applyFill="1" applyBorder="1" applyAlignment="1">
      <alignment horizontal="right"/>
    </xf>
    <xf numFmtId="168" fontId="18" fillId="2" borderId="0" xfId="3" applyNumberFormat="1" applyFont="1" applyFill="1" applyBorder="1"/>
    <xf numFmtId="3" fontId="19" fillId="4" borderId="0" xfId="3" applyNumberFormat="1" applyFont="1" applyFill="1" applyBorder="1" applyAlignment="1">
      <alignment horizontal="right"/>
    </xf>
    <xf numFmtId="167" fontId="17" fillId="7" borderId="3" xfId="10" applyNumberFormat="1" applyFont="1" applyFill="1" applyBorder="1" applyAlignment="1">
      <alignment horizontal="right"/>
    </xf>
    <xf numFmtId="9" fontId="18" fillId="2" borderId="0" xfId="10" applyFont="1" applyFill="1"/>
    <xf numFmtId="167" fontId="17" fillId="7" borderId="3" xfId="10" applyNumberFormat="1" applyFont="1" applyFill="1" applyBorder="1" applyAlignment="1">
      <alignment horizontal="center"/>
    </xf>
    <xf numFmtId="167" fontId="38" fillId="5" borderId="3" xfId="9" applyNumberFormat="1" applyFont="1" applyFill="1" applyBorder="1" applyAlignment="1">
      <alignment horizontal="left"/>
    </xf>
    <xf numFmtId="169" fontId="18" fillId="2" borderId="0" xfId="2" applyNumberFormat="1" applyFont="1" applyFill="1"/>
    <xf numFmtId="0" fontId="18" fillId="2" borderId="0" xfId="0" applyFont="1" applyFill="1" applyAlignment="1">
      <alignment horizontal="center"/>
    </xf>
    <xf numFmtId="170" fontId="5" fillId="2" borderId="0" xfId="0" applyNumberFormat="1" applyFont="1" applyFill="1"/>
    <xf numFmtId="0" fontId="29" fillId="5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4" borderId="0" xfId="0" applyFont="1" applyFill="1"/>
    <xf numFmtId="3" fontId="18" fillId="4" borderId="0" xfId="0" applyNumberFormat="1" applyFont="1" applyFill="1"/>
    <xf numFmtId="3" fontId="18" fillId="2" borderId="0" xfId="0" applyNumberFormat="1" applyFont="1" applyFill="1" applyAlignment="1">
      <alignment horizontal="right" indent="5"/>
    </xf>
    <xf numFmtId="165" fontId="5" fillId="2" borderId="0" xfId="5" applyFont="1" applyFill="1"/>
    <xf numFmtId="169" fontId="5" fillId="2" borderId="0" xfId="5" applyNumberFormat="1" applyFont="1" applyFill="1"/>
    <xf numFmtId="167" fontId="5" fillId="2" borderId="0" xfId="10" applyNumberFormat="1" applyFont="1" applyFill="1" applyAlignment="1">
      <alignment horizontal="center"/>
    </xf>
    <xf numFmtId="9" fontId="5" fillId="2" borderId="0" xfId="10" applyFont="1" applyFill="1" applyAlignment="1"/>
    <xf numFmtId="167" fontId="24" fillId="3" borderId="3" xfId="10" applyNumberFormat="1" applyFont="1" applyFill="1" applyBorder="1" applyAlignment="1">
      <alignment horizontal="center" vertical="center"/>
    </xf>
    <xf numFmtId="169" fontId="5" fillId="2" borderId="0" xfId="0" applyNumberFormat="1" applyFont="1" applyFill="1"/>
    <xf numFmtId="169" fontId="5" fillId="2" borderId="0" xfId="5" applyNumberFormat="1" applyFont="1" applyFill="1" applyAlignment="1"/>
    <xf numFmtId="167" fontId="5" fillId="2" borderId="0" xfId="10" applyNumberFormat="1" applyFont="1" applyFill="1" applyAlignment="1"/>
    <xf numFmtId="167" fontId="5" fillId="2" borderId="0" xfId="10" applyNumberFormat="1" applyFont="1" applyFill="1"/>
    <xf numFmtId="10" fontId="5" fillId="2" borderId="0" xfId="10" applyNumberFormat="1" applyFont="1" applyFill="1" applyAlignment="1"/>
    <xf numFmtId="9" fontId="5" fillId="2" borderId="0" xfId="0" applyNumberFormat="1" applyFont="1" applyFill="1"/>
    <xf numFmtId="169" fontId="18" fillId="2" borderId="0" xfId="5" applyNumberFormat="1" applyFont="1" applyFill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169" fontId="7" fillId="2" borderId="0" xfId="5" applyNumberFormat="1" applyFont="1" applyFill="1" applyAlignment="1">
      <alignment horizontal="center"/>
    </xf>
    <xf numFmtId="169" fontId="7" fillId="2" borderId="0" xfId="5" applyNumberFormat="1" applyFont="1" applyFill="1"/>
    <xf numFmtId="4" fontId="7" fillId="6" borderId="17" xfId="0" applyNumberFormat="1" applyFont="1" applyFill="1" applyBorder="1" applyAlignment="1">
      <alignment horizontal="center"/>
    </xf>
    <xf numFmtId="4" fontId="7" fillId="8" borderId="17" xfId="0" applyNumberFormat="1" applyFont="1" applyFill="1" applyBorder="1" applyAlignment="1">
      <alignment horizontal="center"/>
    </xf>
    <xf numFmtId="4" fontId="34" fillId="6" borderId="17" xfId="0" applyNumberFormat="1" applyFont="1" applyFill="1" applyBorder="1" applyAlignment="1">
      <alignment horizontal="center"/>
    </xf>
    <xf numFmtId="4" fontId="34" fillId="8" borderId="17" xfId="0" applyNumberFormat="1" applyFont="1" applyFill="1" applyBorder="1" applyAlignment="1">
      <alignment horizontal="center"/>
    </xf>
    <xf numFmtId="171" fontId="5" fillId="2" borderId="0" xfId="5" applyNumberFormat="1" applyFont="1" applyFill="1"/>
    <xf numFmtId="9" fontId="18" fillId="2" borderId="0" xfId="9" applyFont="1" applyFill="1" applyBorder="1" applyAlignment="1"/>
    <xf numFmtId="165" fontId="5" fillId="2" borderId="0" xfId="0" applyNumberFormat="1" applyFont="1" applyFill="1"/>
    <xf numFmtId="169" fontId="5" fillId="2" borderId="0" xfId="2" applyNumberFormat="1" applyFont="1" applyFill="1"/>
    <xf numFmtId="172" fontId="18" fillId="2" borderId="0" xfId="2" applyNumberFormat="1" applyFont="1" applyFill="1"/>
    <xf numFmtId="165" fontId="18" fillId="2" borderId="0" xfId="0" applyNumberFormat="1" applyFont="1" applyFill="1"/>
    <xf numFmtId="169" fontId="18" fillId="2" borderId="0" xfId="0" applyNumberFormat="1" applyFont="1" applyFill="1"/>
    <xf numFmtId="169" fontId="18" fillId="2" borderId="0" xfId="0" applyNumberFormat="1" applyFont="1" applyFill="1" applyAlignment="1">
      <alignment horizontal="left"/>
    </xf>
    <xf numFmtId="169" fontId="31" fillId="2" borderId="0" xfId="3" applyNumberFormat="1" applyFont="1" applyFill="1" applyBorder="1" applyAlignment="1">
      <alignment horizontal="center"/>
    </xf>
    <xf numFmtId="167" fontId="18" fillId="2" borderId="0" xfId="9" applyNumberFormat="1" applyFont="1" applyFill="1"/>
    <xf numFmtId="0" fontId="17" fillId="2" borderId="18" xfId="0" applyFont="1" applyFill="1" applyBorder="1" applyAlignment="1">
      <alignment horizontal="left"/>
    </xf>
    <xf numFmtId="166" fontId="18" fillId="2" borderId="0" xfId="0" applyNumberFormat="1" applyFont="1" applyFill="1" applyAlignment="1">
      <alignment horizontal="right"/>
    </xf>
    <xf numFmtId="164" fontId="31" fillId="2" borderId="0" xfId="3" applyFont="1" applyFill="1" applyBorder="1" applyAlignment="1">
      <alignment horizontal="right"/>
    </xf>
    <xf numFmtId="167" fontId="24" fillId="3" borderId="3" xfId="10" applyNumberFormat="1" applyFont="1" applyFill="1" applyBorder="1" applyAlignment="1">
      <alignment horizontal="right"/>
    </xf>
    <xf numFmtId="9" fontId="5" fillId="2" borderId="0" xfId="9" applyFont="1" applyFill="1"/>
    <xf numFmtId="169" fontId="19" fillId="4" borderId="0" xfId="2" applyNumberFormat="1" applyFont="1" applyFill="1" applyAlignment="1">
      <alignment horizontal="right"/>
    </xf>
    <xf numFmtId="173" fontId="17" fillId="3" borderId="2" xfId="9" applyNumberFormat="1" applyFont="1" applyFill="1" applyBorder="1" applyAlignment="1">
      <alignment horizontal="center"/>
    </xf>
    <xf numFmtId="173" fontId="17" fillId="3" borderId="1" xfId="9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167" fontId="18" fillId="2" borderId="0" xfId="9" applyNumberFormat="1" applyFont="1" applyFill="1" applyAlignment="1">
      <alignment horizontal="center"/>
    </xf>
    <xf numFmtId="10" fontId="17" fillId="3" borderId="3" xfId="9" applyNumberFormat="1" applyFont="1" applyFill="1" applyBorder="1" applyAlignment="1">
      <alignment horizontal="left"/>
    </xf>
    <xf numFmtId="167" fontId="24" fillId="3" borderId="3" xfId="9" applyNumberFormat="1" applyFont="1" applyFill="1" applyBorder="1" applyAlignment="1">
      <alignment horizontal="center"/>
    </xf>
    <xf numFmtId="3" fontId="43" fillId="2" borderId="0" xfId="0" applyNumberFormat="1" applyFont="1" applyFill="1" applyAlignment="1">
      <alignment horizontal="center"/>
    </xf>
    <xf numFmtId="0" fontId="33" fillId="5" borderId="4" xfId="0" applyFont="1" applyFill="1" applyBorder="1"/>
    <xf numFmtId="0" fontId="13" fillId="5" borderId="4" xfId="0" applyFont="1" applyFill="1" applyBorder="1" applyAlignment="1">
      <alignment horizontal="center"/>
    </xf>
    <xf numFmtId="0" fontId="7" fillId="2" borderId="0" xfId="0" applyFont="1" applyFill="1"/>
    <xf numFmtId="2" fontId="7" fillId="6" borderId="0" xfId="0" applyNumberFormat="1" applyFont="1" applyFill="1" applyAlignment="1">
      <alignment horizontal="center"/>
    </xf>
    <xf numFmtId="2" fontId="7" fillId="8" borderId="0" xfId="0" applyNumberFormat="1" applyFont="1" applyFill="1" applyAlignment="1">
      <alignment horizontal="center"/>
    </xf>
    <xf numFmtId="0" fontId="25" fillId="2" borderId="14" xfId="0" applyFont="1" applyFill="1" applyBorder="1"/>
    <xf numFmtId="2" fontId="7" fillId="6" borderId="14" xfId="0" applyNumberFormat="1" applyFont="1" applyFill="1" applyBorder="1" applyAlignment="1">
      <alignment horizontal="center"/>
    </xf>
    <xf numFmtId="2" fontId="7" fillId="8" borderId="14" xfId="0" applyNumberFormat="1" applyFont="1" applyFill="1" applyBorder="1" applyAlignment="1">
      <alignment horizontal="center"/>
    </xf>
    <xf numFmtId="0" fontId="26" fillId="2" borderId="14" xfId="0" applyFont="1" applyFill="1" applyBorder="1"/>
    <xf numFmtId="2" fontId="34" fillId="6" borderId="14" xfId="0" applyNumberFormat="1" applyFont="1" applyFill="1" applyBorder="1" applyAlignment="1">
      <alignment horizontal="center"/>
    </xf>
    <xf numFmtId="2" fontId="34" fillId="8" borderId="14" xfId="0" applyNumberFormat="1" applyFont="1" applyFill="1" applyBorder="1" applyAlignment="1">
      <alignment horizontal="center"/>
    </xf>
    <xf numFmtId="2" fontId="5" fillId="2" borderId="0" xfId="0" applyNumberFormat="1" applyFont="1" applyFill="1"/>
    <xf numFmtId="3" fontId="18" fillId="4" borderId="0" xfId="0" applyNumberFormat="1" applyFont="1" applyFill="1" applyAlignment="1">
      <alignment horizontal="center"/>
    </xf>
    <xf numFmtId="167" fontId="17" fillId="7" borderId="3" xfId="9" applyNumberFormat="1" applyFont="1" applyFill="1" applyBorder="1" applyAlignment="1">
      <alignment horizontal="center"/>
    </xf>
    <xf numFmtId="9" fontId="5" fillId="2" borderId="0" xfId="9" applyFont="1" applyFill="1" applyAlignment="1">
      <alignment horizontal="center"/>
    </xf>
    <xf numFmtId="3" fontId="18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/>
    </xf>
    <xf numFmtId="167" fontId="14" fillId="2" borderId="0" xfId="9" applyNumberFormat="1" applyFont="1" applyFill="1" applyBorder="1" applyAlignment="1">
      <alignment horizontal="center"/>
    </xf>
    <xf numFmtId="4" fontId="7" fillId="6" borderId="0" xfId="0" applyNumberFormat="1" applyFont="1" applyFill="1" applyAlignment="1">
      <alignment horizontal="center"/>
    </xf>
    <xf numFmtId="4" fontId="7" fillId="8" borderId="0" xfId="0" applyNumberFormat="1" applyFont="1" applyFill="1" applyAlignment="1">
      <alignment horizontal="center"/>
    </xf>
    <xf numFmtId="4" fontId="7" fillId="6" borderId="14" xfId="0" applyNumberFormat="1" applyFont="1" applyFill="1" applyBorder="1" applyAlignment="1">
      <alignment horizontal="center"/>
    </xf>
    <xf numFmtId="4" fontId="7" fillId="8" borderId="14" xfId="0" applyNumberFormat="1" applyFont="1" applyFill="1" applyBorder="1" applyAlignment="1">
      <alignment horizontal="center"/>
    </xf>
    <xf numFmtId="4" fontId="34" fillId="6" borderId="14" xfId="0" applyNumberFormat="1" applyFont="1" applyFill="1" applyBorder="1" applyAlignment="1">
      <alignment horizontal="center"/>
    </xf>
    <xf numFmtId="4" fontId="34" fillId="8" borderId="14" xfId="0" applyNumberFormat="1" applyFont="1" applyFill="1" applyBorder="1" applyAlignment="1">
      <alignment horizontal="center"/>
    </xf>
    <xf numFmtId="0" fontId="27" fillId="2" borderId="0" xfId="0" applyFont="1" applyFill="1"/>
    <xf numFmtId="4" fontId="5" fillId="4" borderId="0" xfId="0" applyNumberFormat="1" applyFont="1" applyFill="1"/>
    <xf numFmtId="3" fontId="19" fillId="3" borderId="2" xfId="4" applyNumberFormat="1" applyFont="1" applyFill="1" applyBorder="1" applyAlignment="1">
      <alignment horizontal="center"/>
    </xf>
    <xf numFmtId="3" fontId="18" fillId="2" borderId="2" xfId="4" applyNumberFormat="1" applyFont="1" applyFill="1" applyBorder="1" applyAlignment="1">
      <alignment horizontal="center"/>
    </xf>
    <xf numFmtId="3" fontId="18" fillId="2" borderId="1" xfId="4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9" fillId="3" borderId="0" xfId="1" applyFont="1" applyFill="1" applyAlignment="1" applyProtection="1">
      <alignment horizontal="left" vertical="top" wrapText="1"/>
    </xf>
    <xf numFmtId="0" fontId="40" fillId="2" borderId="1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1" fillId="5" borderId="12" xfId="0" applyFont="1" applyFill="1" applyBorder="1" applyAlignment="1">
      <alignment horizontal="center" vertical="center" wrapText="1"/>
    </xf>
    <xf numFmtId="0" fontId="41" fillId="5" borderId="0" xfId="0" applyFont="1" applyFill="1" applyAlignment="1">
      <alignment horizontal="center" vertical="center" wrapText="1"/>
    </xf>
    <xf numFmtId="0" fontId="41" fillId="5" borderId="16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0" fontId="26" fillId="2" borderId="13" xfId="0" applyFont="1" applyFill="1" applyBorder="1" applyAlignment="1">
      <alignment horizontal="left" wrapText="1"/>
    </xf>
    <xf numFmtId="0" fontId="25" fillId="2" borderId="13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left" vertical="top" wrapText="1"/>
    </xf>
    <xf numFmtId="0" fontId="29" fillId="5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2" borderId="0" xfId="0" applyFont="1" applyFill="1"/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</cellXfs>
  <cellStyles count="11">
    <cellStyle name="Hipervínculo" xfId="1" builtinId="8"/>
    <cellStyle name="Millares" xfId="2" builtinId="3"/>
    <cellStyle name="Millares [0] 2" xfId="3" xr:uid="{00000000-0005-0000-0000-000002000000}"/>
    <cellStyle name="Millares [0]_Hoja1" xfId="4" xr:uid="{00000000-0005-0000-0000-000003000000}"/>
    <cellStyle name="Millares 2" xfId="5" xr:uid="{00000000-0005-0000-0000-000004000000}"/>
    <cellStyle name="Millares 3" xfId="6" xr:uid="{00000000-0005-0000-0000-000005000000}"/>
    <cellStyle name="Millares 4" xfId="7" xr:uid="{00000000-0005-0000-0000-000006000000}"/>
    <cellStyle name="Normal" xfId="0" builtinId="0"/>
    <cellStyle name="Normal 2" xfId="8" xr:uid="{00000000-0005-0000-0000-000008000000}"/>
    <cellStyle name="Porcentaje" xfId="9" builtinId="5"/>
    <cellStyle name="Porcentaje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20</xdr:row>
      <xdr:rowOff>104775</xdr:rowOff>
    </xdr:to>
    <xdr:sp macro="" textlink="">
      <xdr:nvSpPr>
        <xdr:cNvPr id="23592" name="AutoShape 30" descr="data:image/jpeg;base64,/9j/4AAQSkZJRgABAQAAAQABAAD/2wCEAAkGBxQSEhUSEhIWFhUXGBgVGBgYGBobGRcXHRgYFhsXGB4bHCggHBoxIBgYITEhJSktLy4vGB8zODMtNygtLisBCgoKDg0OGxAQGzQkICQwLCw3NCwsLC8sLC8sLCwsNCwsLCw0LCwsLCw0NCwsNCwsLCwsLCwsLCwsLCwsLCwsLP/AABEIAJcBTgMBEQACEQEDEQH/xAAcAAEAAgMBAQEAAAAAAAAAAAAABQYDBAcCAQj/xABLEAACAQMCAwUEBQcICAcBAAABAgMABBESIQUGMRMiQVFhB3GBkRQyQmKhIzNScoKxwRU1U3OSorKzNENUdJPR0vAWRGN1hMLxJP/EABoBAQADAQEBAAAAAAAAAAAAAAABAgMEBQb/xAA6EQACAQIEAggEBQMDBQAAAAAAAQIDEQQSITFBUQUTIjJhcZGxgaHB8BQzQlLRcuHxIzTCFUNigrL/2gAMAwEAAhEDEQA/AO40AoBQCgFAKAUAoBQCgFAKAUAoBQGtf8QigXXNIsa+bEDPoPM+gqG0tys5xgrydimcV9p9umRBG8x8z3E/EFv7tZuquB59TpOnHuq/yKrxD2k3kn1DHEPurk/EvkfgKo6kmcM+k60u7ZEFc8yXcn1rqb3B2UfJSBVbvmc0sVWlvJmhLcu31nZvexP76GTqSluzGrEdCR7qFU2tjbh4rOn1J5V/VkcfuNDRV6i2k/UlrPne+jxi4ZgPBwrZ95I1fjU55czeGPrx438yx8N9qjjAuLdWHi0ZKn+y2c/MVdVXxOyn0q/1x9C58G5xtLnASUK5+xJ3Wz5DOzH3E1dTTPQpYulV7r18Sfq50igFAKAUAoBQCgFAKAUAoBQCgFAKAUAoBQCgFAKAUAoBQCgFAKAUAoDBe3kcKGSV1RB1Zjgf/vpUN2KynGKvJ2RzbmP2mscpZrgdO1cbn1RTsPe2fcKylU5HkYjpPhS9Tn97eSTOXldnY/aYkn3b9B6VmeVOpKbvJ3MFChkt7d5DiNGc+SqWPyFQXjCUu6rkvbco3sn1bWT9oBP8ZFWyy5G8cFXltH6G9H7Pb89YVX3yJ/BjU5JcjVdHV3w+Zkf2c3w+wh90g/jTJIl9G1vD1NWbkS/X/wAsT7njP4Bs1GSXIo+j66/T80Rd3wW4iz2lvKoHiUbHzxios0YSw9WO8X6EfmoMT7QFi5f50urTAD9pGP8AVyZIA+6eq/Db0NXUmjsoY6rS0vdeJ1PlnnG3vMKp0S+Mbdf2T0Ye7fzArWM0z28Pi6dbbR8ixVc6hQCgFAKAUAoBQCgFAKAUAoBQCgFAKAUAoBQCgFAKAUAoBQCgILmrmmGxTL96QjuRg7t6n9FfX5ZqspqJzYjEwoRu9+Rxnj/H5rx9cz5A+qg2RP1R5+p3rBtvc+fr4mdZ3kanD+HyztohjaRvJRnHqfAD1NRvsZ06U6jtFXLxwb2XyvhrmURj9BO83uJ+qD7tVaKm+J6VLouT1qO3kXLhnItlD/qRIf0pe/n4Hu/IVdU4o9CngqMP0389SwxRKo0qoUDwAAHyFXOpJLY90JFAKAUAoCO4jwO3n/PQRufMqNXwYbj51DinuZzo0595JlT4r7MIHyYJHiPke+n49745NZukuBw1ejKcu47FG43yZd2uWaPWg+3H3h8RjUPeRj1rNxaPMrYGrT1tdeBX1bBBBwRuCPA+YqpyJtO6Ojcne0QrphvTkdFm8R6SeY+9887mtY1LbnsYTpH9FX1/k6ejAgEEEHcEdCPMVsewfaAUAoBQCgFAKAUAoBQCgFAKAUAoBQCgFAKAUAoBQCgFAVnnXmxLFNK4adx3E8AOmt/u+niR7yKTnY48Xi40I+JxiaWW5lLNqllkPllmPkAP3DoBWG5883OrO+7Zf+WvZmTiS9bHj2SHf9th09y/OtI0+Z6uH6M41fQ6NY2McKBIo1RR4KMfE+Z9a1SS2PWjCMFaKsbFSWFAQ/FeaLS3yJZ0DD7K95viq5I+NVc0jCpiaVPvSKve+1OBfzUEj/rFUB+Wo/hVOt8Djn0pTXdTZFTe1WU/Vtox72Zv3AVHWvkYPpV8I/Mxr7VLjxgi+GofxqOsZH/VZ/tN229q39Ja7eayfwK/xqet8DSPSq/VH5k/w72iWUuzO0R/9RdvmuQB7yKsqiOqn0hQnxt5lotblJFDxurqejKQwPxG1XTvsdkZKSumZakkUBWOY+R7a6ywXspT9tANz99ejfgfWqSgmclfBU6uuz5nKuY+VriyP5RcoTgSLuh8gf0T6H4ZrFxcdzw8RhKlF67cyY5F51a1IhnJa3J2PUxE+I8081+I8QbQnbQ6MHjnTeSfd9jsUbhgGUgggEEHIIO4IPiK3PfTueqAUAoBQCgFAKAUAoBQCgFAKAUAoBQCgFAKAUAoBQENzVx9LKAytux7safpN/yHUn+OKrKWVGGIrxowzM49w3htzxO4Zh3mY6pJG+qg8PwGAo8vIEjBJyZ4FOlUxVRv1Z17lnleCyXEY1SEd6RvrN6D9FfQemcnet4xUT3sPhoUVaO/MnKsdAoCt8z8529nlSe0l/o1O4/XPRf379KpKaRyYjGU6Oj1fL72OXce50urrIMnZx/oR5UY+8erfE49BWLk2eLWx1WrxsvArtVOMVIFAKgCpAoDZ4fxCWBtcMjRt5qcZ9COhHoaLTY0p1Z03eLsdB5c9pp2S8Xbp2qD8XUfvX5VoqnM9XD9J8KvqdHtLpJUEkbh0bcMpyDWydz14yUldGahJ4mhV1KuoZSMFSAQR5EHqKENJqzOX85ez0pmazBZerRdWX1j8WH3evlnoMZU7ao8fF9HW7dL0/gxezTm3smFpM35NjiJj9hj9g/dJ6eR9+0U5W0ZXo/F2fVT24fwdYrc9sUAoBQCgFAKAUAoBQCgFAKAUAoBQCgFAKAUAoDxLIFUsxAVQSSegA3JPpQhtJXZyV4JuN3rMCUt4+6GP2Uz4Dxkbr6bZ6DPPrNniOMsbVvtFffqzqPCuGR20axQqFUfMnxZj4n1rdJJWR7NOnGnHLFaG5UlxQHMudvaD9aCyb0aYfiI/wDr+XgaxnPgjx8X0h+il6/x/JzVmzkk5J3JPifM1keO229Se4Nyfd3OCkJVD9uTuL7xncj1ANWUW9jqpYKtU1SsvEuPDvZUvW4uGP3Y1Ax+02c/IVoqXNnoU+io/rl6FhtOQbGP/Uaz5u7H8M6fwqypxOuOBoR/SSUfLdmvS0g/4SE/MipyR5Gqw9JfpXojI/AbU7G1gPviQ/wplXIs6NN7xXojUuOT7J9jaxj9UaP8GKZI8jOWFoy3iiFvvZlaP+baSI+jal+IYE/jVXSXA559G0ZbXRVeK+zO5jyYWSYeX1H+THH96qOm0cNToupHuO/yKdeWckTaJUZGHgwIPv38PWqHnzpyg7SViS5b5kmsn1RHKE9+M/Vb/k33h+I2qVJrY2w+KnRem3I7Vy7x6K8i7SI7jZkP1kPkf4Hoa3jJSR9FRrwrRzRJWrGwoCg8+8jCYNcWygS7l0HSTzI8n/f7+uU4X1R5mMwKn24b+/8AckfZ3zGbqAxyn8tDhWz1Zeiv79sH1GfGppyurG2CxHWwtLvIttaHaKAUAoBQCgFAKAUAoBQCgFAKAUAoBQCgFAKAqvOfaXBTh8BwZe/M/wDRwA439WOwHjpI6b1nPXso5MVmqWpR47+C/uT3CeGx20SwxLhVHxJ8WY+JNXSSVkdFOnGnFRjsblSXFAcv9pPOBYtZ27d0d2Zx4nxjB8v0vPp55xnPgjxukMZ/2ofH+CqctcqXF6fya6YwcGRvqjzA/SPoPiRVIxctjiw+EqVttFzOrcvckW1rhtPayj7bgHB+6vRf3+tbRgke3QwdKlsrvmyy1c6xQCgFAeUcHoc7kfEbEUB6oBQCgNXiPDop00TRq6+TDOPUHqD6ioaT3KTpxmrSVznHM3s0ZcyWbah17Jj3h+o3j7jv6mspU7bHk4joz9VL0KZwfik1jPrTKup0ujAjUPFHB/7FZptPQ8+jVnQnf5HdOA8Yju4VmiOx2I8VYdVPr+/Y+NdMZXVz6SjVjVgpRJCpNRQFM5l4Qba4Xidspyv+kxr9uM/WcD9IDc+eAfA5ykrPMjhrUurqdfD4rmi4Qyh1DKQVYBgR0IIyCK1O1NNXR7oSKAUAoBQCgFAKAUAoBQCgFAKAUAoBQCgFAatpZhGd+ryHLH0Awqj0A/EsepNQkVjGzb4s2qksKAqntD5k+iQaYziaXKp91ftP+OB6n0NUqSsjixuI6mGm7KnyTyCZtM92CIzuse4Z/V/EL6dT6DrnCnfVnDhMBm7dXbl/J1SGJUUKihVAwABgAeQA6Ctz2kklZHuhIoBQCgMdzOsaM7HCqpZj5ADJPyFCJNRV2Ub2W8bM/wBJR/rGQzgZ8JCdQHoCP71ZUne553R9d1MyfO/qX2tT0hQCgFAKAr3NfKUN6uSNEoHdkA39zD7S/u8MVSUFI5cThYVlrvzOecuXs3CbzsbkaY3wr+K4zhZlPiB4+mQRkYGSbg9Ty8POeEq5J7P7udkBroPeFAKA1uH2ghTs1+oCdA/RU76fcCSB5DA8KhK2hWEcqsjZqSwoBQCgFAKAUAoBQCgFAKAUAoBQCgFAKAUAoBQHwnG5oCj8G4N9OuW4jcLmLOLaNh1jU92RgfA7sAfFiemM5RWZ5mefSo9dU66e3BeHMvNanoCgFAKAUAoCqe0ziPY2LqD3pSIh7ju391WHxrOo+ycWPqZKL8dDm/s74j2F/Fk4WTMJ/axp/vhKyg7SPI6PqZKy8dDuddJ9IKAUAoBQCgInmXgEV7EY5BgjJRwN0bzHmPMePyIrKKkjGvQjWjll/g0uSZ5Fia1uPz1uQh8njOezdT4rgEfsb75qIPg+BnhXJRyT3j7cGWOrnUKAUAoBQCgFAKAUAoBQCgFAKAUAoBQCgFAKAUAoBQCgMVzAJEZG3Vhhh5g9R7iNvjQhpNWZkAxsKEn2gFAKAUAoBQHJva9xHXcRwA7RpqP6z+B+Cg/tVhUetjw+lKl5qHIocblSGU4IIIPkRuDWZ5cW07o/RXCL4TwRTDpIivjyJGSPgdvhXUndXPrac88FJcTbqS4oBQCgFAKAxNbrrEmO8AVz5qSDg/EA+m/maEWV7mWhIoBQCgFAKAUAoBQCgFAKAUAoBQCgFAKAUAoBQCgFAKAUAoBQCgFAKAUB8JoD888wcQ+kXM03g7kr+qNl/ugVyt3dz5TEVOsqykR9DE6/7JeI9paNCTvC5x+o/eH97X8q2pPSx9B0bUzUsvIvFaHoigFAKAUAoBQCgFAKAUAoBQCgFAKAUAoBQCgFAKAUAoBQCgFAKAUAoBQCgFAKAUAoBQCgIbnCd0s5uyR3kZdChFLNlu7kBRnYEn4VWbtEwxLkqUsquziX8gXX+yXH/Bk/6a57PkfOfhq37X6D+QLr/ZLj/gyf9NLPkPw1b9r9C3ezK3uLe7Ikt50jkQqS0ThQw7ykkjA6MP2qvTupHf0dCpTqWlFpPwOsVue2KAUAoBQCgFAKAUAoBQCgFAKAUAoBQCgFAKAUAoBQCgFAKAUAoBQCgFAKAUAoBQCgFAKAUAoBQCgFAKAUAoBQCgFAKAUAoBQCgFAKAUAoBQCgFAKAUAoBQCgFAKAUAoBQERzJx0WcYlaGSRc4bQAdA82ycAeFVlLKrmNesqUczTfka7czqLiG3MEo7YApIQNBymsjOdyOhxUZ9bFXiEpqFnrx4Hq55kCvdRrDLI1t2WpUAJftACNAznYHJz5GmfVq2xMq6Tkkm8ttvE0bfny3e2a4VX7jqjR93WNRwrdcafX0NR1itcyjjacqbmuB74rzj2E/YG0uXYkhCqAiTADEx75bAO+KOpZ2sTUxahPJlfpv5H3jHOAt5RE1pcMWxpKqMOSoYquTuRnBHmDUudnawq4vq5ZXF+hNcG4ml1Ck8WdDgkZGCMEqQfUEEfCrRd1dG9KoqkFOOzPnGuI/R4ml7J5NOMrGMtjO59w6mknZXFSeSOa1/IguG88xStGHgniWUhY5HT8mzHooYHqaoqiOenjIyaumr7NrQxR89amdFsLsumNaiMFlyMjUM5GR0zTrPAqsbdtKEtPAtsL6lDYIyAcHqMjOD61odqd0V7j3NgtZRE1rO+oqqsigq7H7K5O7egqkp2drHNWxSpSyuLfke5ebI/oiXkcUskbEghVGpAA2pn3wFGkgnONxTP2bkvFR6pVUm0YrfnWCSOCRFY9tMtvp2zG7fp79PHbwNR1i0Iji4SjGS4uxguOd9Mzw/QrpnTJIVASVBxrAznSfA06zW1irxiUnHI9PA3rjmmMWqXcUUs0bHBEa5ZAAxYuPADTgnpuKnPpdF3iY9WqkU2vA8cvc2x3ZZVilR1TtQrqBrTONSYJyM7fGkZpijio1XZJrjrxRl4HzILlZiIJUaHZkcAOTgtpAz128fOkZ34E0sQqidk1bmeOHc0pLBcT9lIn0fXrRwA+UXWRjOx8N6Kd03bYQxKlCU7NWv8jzec3RpHAwilkkuEEiRRrqfSVDZbfYb/v8jTrFZeJE8VGKi7Nt62W56uOaAktvE9vMvbhMMVAVWf7DEn6w8QKZ9UrB4hKUYuL1t/g0uKc8LBK0T2lz3dRyFGGRTvIuSMp45qHUs9ilTGKEnFxfp8yz2lysqJIhyrqHU+akZH4GtE7nVGSkk1xM1CwoBQCgFAKAUAoBQCgFAKAUAoBQCgFAKAUBX+f/AOb7j9Qf4lqlTus5sX+TIjOJ/n+Eft/5K1V7xKVO/S+PsZuD/wA5cT/Vtv8AJNI9+XwFL8+r/wCvsUd+CoeFWt2p0uGMb46SKbh8avUHG/p6DGduwmef1C/DxqLf37ReeYf5z4b/APJ/yxWsu/H4noVvz6fx9jU5wu3HELMRwtM0SSymNSASGGgHJ22IqJ95WKYmT6+GVXtd/Q2PZjIfoskRUqYZ5I9J6r0bB+LEfCppbWLYF/6bja1m0WXiv5iX+rf/AAmrvY6591lBm/mrh39fB/iesf0L4Hnv/b0/NElwa6deLXqLCzq5gDuCAIsQsQSPHOcfCpi+2zSlJrEzSW9vhoXatjuKTztdOL2xWOJpinazGNSATgAKcnpjc1lN9pHDipNVYJK+7saHAJD/ACZxGJlKGM3I0HqgMeoKfjqqF3JLzMqTf4eomrWzEbNwVI/5JuU7ple0WRR0ZhpIk/WxkH3+/Nbd1+Ri6Kj1U1xcb/yWyz/nmb/dU/xitF3/AIHdH/cy8l7kJYXPZ8Fu283nT+2/Z/8A2qqdoM54yy4Wb8/m7HjlyWSO/s1kt3hzam2Gog6+zHaFtunQbeoqI6SXlYii5RrQUo27NvTUn+Uv9L4j/XJ/hNXhuzpw/wCZU8/oRVl/o3Gf626/yzVeEviYx/LrecvYct/6ZY/+2p+8UhuvIUPzYf0Erzn+f4f/AL0v7qtPdG2J71P+oheZJnfiM6x27T6bT6OyqQNBky2o59D0qsu98DnrNuvJKN+zb1LH7P7ntOH258lKf2GKD8AKvTfZR1YOWahF/ehYaudIoBQCgFAKAUAoBQCgFAKAUAoBQCgFAKAUBSuL8H4jKJrXtInglfIlfPaRx5B0aRscYwPPfcZ7uTjJ6HBVpYiV4XWV8eKXL7/xJcxcFlYW0lqV7S2bKrJnS6lQpBI8cAfjVpReluBtWpSeWUN48z5y5widHubm5KCa409xMlUVFKqMnqcHf3UjFptviKNKacpz3ly8CKHLM/8AJMVppXtVfURqGMds0nX3EVTI8ljFYef4dU+P97k1xfhckl9ZzqBoh7bWc7jWmlcDx3q8otyTN6lOUqsJLZX+Z9h4XJ/KUl0wHZ9gsKb7k6g7beG+aZe1cKm+vdR7WsOA8LkhubxmA7KV0kjwd8lTryPDfFIppsUqcoTm+D1/kl7+ItFIo6sjKPeQQKs9jeSumij2HL188drbTLDHBA6SFgxZ30EkKPAdT/2MHJRlZJnnxoVmoQlZJWfi7G69lfQXl1PbwxSJOYsa3wRoTT0HqT8qm0lJtGmStCrKUUmnbjyRbbZmKKXAVyoLAHIDY3APiM1qdivbUhRwuQ8S+lMB2S2/ZLvvrL6iceWCRVMrz3MOrl1+fha3zNGXgM2viekDRcxjsu99vsmVs+W56+lRlfa8TN0Z3qcpLT0PN1wCZoOGxgLqt5YHk73QIAGx51Di7RXKwlQk4U1+1q/wHE7C9S+e5tY4nDwrF+UfGCDnOBv5VLUs10Jwqqq5wS1VtTXn5TmHDktAVd3mV5jnC4L620+eMAevXaoyPLYq8NLqFT3d9fW5M8xcLklms5ogCYZctk4xGww+PPoNqtJNtNG1am5ShKPB/Iio7O/t7m6kghhdJpA4LyYOwx0FVtJN2MlCtCcnFJpvmYLvgN6puY4OxMV2S7lydUTOMSDbqOuKOMtUuJWVCss0YWtLnwvubl5y/PA9tNZlHaGAWzLJlQ6DowI6HNS4tWaLyoTg4yp62VtTb4xw6ec2LlFDRSrJKA2y7d7T571LTdi9SnKeR8ndmXgXC5I7q8nkAHbPGEwc9xFKgny69PSkY2bZNKm41JzfG3yHJ/C5LaOWKQADt5Gjwc/k2IK58j12pBNLUYenKmnF83byJ6rnQKAUAoBQCgFAKAUAoD4TQH3NAKAZoBQCgFAYVny5TS2wB1Y7pJJ7o8ztk+8UIvrYzUJFAKAUB8JoD7QCgANAKAUAoBQCgFAKAZoD4DQH2gFAKAUAoBQCgBNAKAUAzQCgFAKAUAoBQFTlsorq/uI7oBxFHF2UbE6dLBi8gXOCc93PhgVk0pSakcmWNStJT4JWX1Na04Tb3M139JAbsGEUas5AhhESMrLv3c5Y6vSoUVJu/AqqcKkpZ+GnkrEDazyEW945ZpLa3jlJP1mhM80TE+ZMXez6VVPRPkc0XJ5aj3ik/hdr21Nx7VOzW8kRZ4Elu+0Q76Ve5fFwg8SNPy6dKhJWzPa799zVxVlUauk5fN7mfg3ClkvJp2t4nAu5CJTKwdChGAqAYOGGdz4mrpXlewpUlKpKbSfaet9dDX45biaeRezSXVfKNDMVVtFluCwBIxVXrJ+f0Iqxzyatftf8TV43ZRxFVe0iwlrI5jEjFEZ7hI+0D41HAJY7bb+VJK3DgUqwjGycVonpfRXaVzcYSQ/S4FYyTSLZ2ikHBZuw77AnodJdsmp1Sa46Iv2o54rVvLH5Fg5FYpHNbMnZmCVgE1Biscn5VBkbH6xGfu1enxR0YXRODVrP5PUrHD7KKO2tbqMabqS5AUhjmRTcMrKRnBXR128KpZJJre/1OWnCKhGou8369r+CQ5P4UrTfSDbRbzXBWbtW7TPaSKPyeNPmOvTepgtb25mmHpJyz5Vu9b67vgeueGlmlZYYy/0RBMSGA0TEiRCQd2wkbd0f0vupUu3pwGKcpytFXy6/Hf29z5KYruW6mkjWfs44Wgid9KiJ4lkZxsRkljlsH6oG1NJNt6kvLUlKTV7JWT5NXIW+SOd8rCqmSKwiiYu3/wDKZUkZWBAy2MIPDfHnVH2vl8DCSjN6LdRS8L3JGJVkuOwmP5CW9uy4yQJHjSNY0YjGxOo6fEqKtu7Pa7NFaU8stnKXxslZE7b2cUPEIY4kVEFtOwA6ZMsWcfInFWUUppLk/odKjGNVJcn7oiuUGVriE7YMV8+fDe8AyPgKrT3Xx9zGg05ryl/9GjxTgtvHHxRo4VHZBUjI+xqgTUB/bPzqJRVpW+9DOdGEVUaW38I3eepF1yAEHTw+bpvs0sKqfwPyqav0f0L4qSu1/wCL90aqIY0u0t4hGZpVskgRyTrAYyS5YAKTGcg/dGabXt5FUsqkoK13lsvf0LDyTP2ccttIoiaGZkVCwJCSflY1znfZyP2avT0VjowrtFweln76o0ucbD6RdRxCFJiLaYhXcoATJEuvIB3GaiavJLwf0KYmnnmo2vo/dEZw7gOq6kEkMU5ja2jeV5WVgVghDMqgd7xO53qkYu/Pb2RlCheo8yTtZXb8EebpBZpcQkaJmw/0pD3pbaS4RXdj4OuvHxBFH2brj9L/AEEl1UZR2e9+ab90T/E7OGztpDZRqsswSGPSd3dyVQ5J3xqZsnyNXaUV2d2dE4xpU31a1eiPnIymMXFo0Zj7Nw6xswbEUgyBkbN3g/zqael0RhezmptWt7P7Zh5T4UVuJQzaktGaC3G+VWTEzEk+OlkTPkpqILV+GhGHpWm77R0Xx1/sRPFLCAx8SupO7NHO4ikDFWVlii0BcHrqP41WSVpMwqQptVJvdPf4Iy2nDO3vJpZLaKQiaEM7ysjIRDCWCqBhsHfcjfaiV5PT7siypZ6rk4p6rj4Iy8PlXh4uUaMG4CGSOUbm6V5NKF/v9oyqQfPI2qV2L8/cmDVHNG3a3v8Auu/e5FC3aG3ubKaMpra0lCs4YtqliilYlT4smf26rsmn4GWVxhKnJftfzSfsfPoalVPYL2bXUuLQOSFaG3lVlLEbMzLnpj6tLbef0YyK3d0zPTyT9ze4FYJM9tBPhoGgkuYotTFNTy5Ee+NWhCBg9Mmpik7J7bl6UFJxjLazaXDV7fBHu2QLOkEZzBFxBRFk6guLV2dFJ8Ax6eGajjbx+haKSnlWyl/xJ60kxe37LgkRW4HqQsxx+IrRd5vyN4v/AFZ+S+pW3sYl4dHfoxN43ZuJdRLvMzqDGd9xuV09MD0rNJZFLicrjFUVVXe018eX0sTnPiKzWqtEJhrlfsyca9FvI2nPnkCr1OH3wOjFJPKmr76eSZH8nRhLiHvDBsnkUAkhY5LjWqAtudIwKimtV5fUzw9lOP8ATf1f0K2yxmJGeJZQLV3Gpiqp2t46iXIBOBqz7s1TS1/vc5WouKzK+j+ct/gTHGzMrLIEaYcPSFWlDAflF0STkgnLZQKPTJq0r78vtm1TMmna+S2vv8i0csODLesCN7kAHz/Iw4/fV4by8/ojro96fn9EWCtDoI3i3ALa5IM8KuV2BPXHXGRvj0qsoRlujKpRhU7yueL/AJctZ2VpYEZlAAJHgOgOOo9DRwi90J0Kc3eSNtuHRHVmNe9GITtsYxnCY6ae8dvWpsizhF8PD4Gg/KtmQgNshEeQgwcAFi5GM4I1EnBz1qMkeRm8NSdrx2E3Ktmzs7W0ZZixY43JbOo9fHJ+dQ6cXwJeHpN3yn3/AML2nZiH6OnZhi4XG2ojBY75JwAMnyqckbWsPw9LLly6GWHgFsilFgQKY2ixjbs2Yuye4sSfjTJG1rFlRgtlwt8DLFweFZBKIwHGCG3zkJ2WffoGnPlTKr3JVOKd7a/aNhLRFdpAoDuFDN4sFzpB92T86myvctlSdzQsOXLWB+0it41cdGA3HhsT08qhQindIzhQpwd4xQtOXLWKQTRwIsgJIcDfJBB/An50UIp3sI0KcZZktTehtEUuVUAyHU/3jgLk/AAfCpsjRRSvbiR11ytaSBFe3QiMaU65CjcLkHJG52PnVckeRlLD0pWvHY2P5Dt8MvYrhhGCPMR/mx6acbVOVFuqhtbl8tj5ccDt5EaN4UZGcysCP9Ydy/mG3O48zTKrWEqMJKzWm5gk5WtGjSE26FIySg37uo5bBznc9d96jJG1rFXh6TiouOiPV3y1aShA9vGwRdCjGyr1wAKlwi90TKhTla8djcHDosSDs1xL+cBGQ/dCd4Hr3QB8KmyL5I66bmlbcs2kaPGlugWTAcb94A5AJJzjPhUKEVwM44enFNKO5tjhUPa9v2Y7TOdXjnToz5Z07Z8qnKr3L9XHNmtqY5uDxNMs5XvqwbI+0QjopbzwHbHlmocU3ch04uWbibRtE7TtdI7QKY9XjoJDFfdkA/Cpsr3L5VfNxNGbl21eXt2gQy6g2sjfUMYP4D5VDhFu9jN0ablma1Fly7axa+zt0HaDS+2Qynqu+e76dKKKXARoU43tHc82HLVrAdUUCqdQfIz9YBlB3Pk7D4mihFbIQoU4d1EgLRBIZdI1lQhbxKgkgfMn51Nle5plV78RBaohdlUAu2pj+k2AuT8AB8KJJBRS2ND/AMOWva9t9HjMmrXqIydWc6t/HO9Rkje9jPqKebNl1PsnLlq0vbtAhl1B9ZG+oYIP4CjhFu9g6FNyzW1PFpyzaRbx26L3lfbP1lOVxvsAd8dM0UIrgRHD047I27zhUMrK8kasy7AnqAGDgf2lB+FS4p7l5U4yd2j4vCoQ/aCNQ2syZ++y6C3vK7UyrcdXG97eJguOXbV4lhaBDGhJRcfVycnSeo38qjKrWKuhTccrWgl5dtWiWEwIY0OVTGwJ6n379aZI2tYOhTcVG2hjTle0DK4t01JpKnG66cace7AqOrjyI/D073ynuLlu1WXt1t4xJnVqx0b9IDoG9cZqckb3sSqFNSzZdTfmtUZkdlBaMkof0SRpOPgSKmxdxTab4Edc8s2kiJG9uhWPOgb90E5IGDnGfDpUZI8jOWHpySTWxsNwaAgjsUwY+wIxt2W50Y/R3plXIt1UOXC3wMkPDYljaJYwEfVrXqG1fWznrmpsiVTik420Zq2/LdqkglSBBIvRt8jbT5+W1Rkje9iqoU08yWpK1Y1P/9k=">
          <a:extLst>
            <a:ext uri="{FF2B5EF4-FFF2-40B4-BE49-F238E27FC236}">
              <a16:creationId xmlns:a16="http://schemas.microsoft.com/office/drawing/2014/main" id="{7D895938-33E5-4B64-8266-D1FC613774E1}"/>
            </a:ext>
          </a:extLst>
        </xdr:cNvPr>
        <xdr:cNvSpPr>
          <a:spLocks noChangeAspect="1" noChangeArrowheads="1"/>
        </xdr:cNvSpPr>
      </xdr:nvSpPr>
      <xdr:spPr bwMode="auto">
        <a:xfrm>
          <a:off x="4048125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0</xdr:row>
      <xdr:rowOff>104775</xdr:rowOff>
    </xdr:from>
    <xdr:to>
      <xdr:col>17</xdr:col>
      <xdr:colOff>514350</xdr:colOff>
      <xdr:row>4</xdr:row>
      <xdr:rowOff>123825</xdr:rowOff>
    </xdr:to>
    <xdr:pic>
      <xdr:nvPicPr>
        <xdr:cNvPr id="23593" name="2 Imagen">
          <a:extLst>
            <a:ext uri="{FF2B5EF4-FFF2-40B4-BE49-F238E27FC236}">
              <a16:creationId xmlns:a16="http://schemas.microsoft.com/office/drawing/2014/main" id="{9B3AB210-1F7C-4727-873A-7ADF764A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04775"/>
          <a:ext cx="77724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4</xdr:col>
      <xdr:colOff>638175</xdr:colOff>
      <xdr:row>3</xdr:row>
      <xdr:rowOff>190500</xdr:rowOff>
    </xdr:to>
    <xdr:pic>
      <xdr:nvPicPr>
        <xdr:cNvPr id="23594" name="1 Imagen">
          <a:extLst>
            <a:ext uri="{FF2B5EF4-FFF2-40B4-BE49-F238E27FC236}">
              <a16:creationId xmlns:a16="http://schemas.microsoft.com/office/drawing/2014/main" id="{AD50FCC7-E4F2-4B55-A675-A98986C4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3067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104775</xdr:rowOff>
    </xdr:to>
    <xdr:sp macro="" textlink="">
      <xdr:nvSpPr>
        <xdr:cNvPr id="23595" name="AutoShape 30" descr="data:image/jpeg;base64,/9j/4AAQSkZJRgABAQAAAQABAAD/2wCEAAkGBxQSEhUSEhIWFhUXGBgVGBgYGBobGRcXHRgYFhsXGB4bHCggHBoxIBgYITEhJSktLy4vGB8zODMtNygtLisBCgoKDg0OGxAQGzQkICQwLCw3NCwsLC8sLC8sLCwsNCwsLCw0LCwsLCw0NCwsNCwsLCwsLCwsLCwsLCwsLCwsLP/AABEIAJcBTgMBEQACEQEDEQH/xAAcAAEAAgMBAQEAAAAAAAAAAAAABQYDBAcCAQj/xABLEAACAQMCAwUEBQcICAcBAAABAgMABBESIQUGMRMiQVFhB3GBkRQyQmKhIzNScoKxwRU1U3OSorKzNENUdJPR0vAWRGN1hMLxJP/EABoBAQADAQEBAAAAAAAAAAAAAAABAgMEBQb/xAA6EQACAQIEAggEBQMDBQAAAAAAAQIDEQQSITFBUQUTIjJhcZGxgaHB8BQzQlLRcuHxIzTCFUNigrL/2gAMAwEAAhEDEQA/AO40AoBQCgFAKAUAoBQCgFAKAUAoBQGtf8QigXXNIsa+bEDPoPM+gqG0tys5xgrydimcV9p9umRBG8x8z3E/EFv7tZuquB59TpOnHuq/yKrxD2k3kn1DHEPurk/EvkfgKo6kmcM+k60u7ZEFc8yXcn1rqb3B2UfJSBVbvmc0sVWlvJmhLcu31nZvexP76GTqSluzGrEdCR7qFU2tjbh4rOn1J5V/VkcfuNDRV6i2k/UlrPne+jxi4ZgPBwrZ95I1fjU55czeGPrx438yx8N9qjjAuLdWHi0ZKn+y2c/MVdVXxOyn0q/1x9C58G5xtLnASUK5+xJ3Wz5DOzH3E1dTTPQpYulV7r18Sfq50igFAKAUAoBQCgFAKAUAoBQCgFAKAUAoBQCgFAKAUAoBQCgFAKAUAoDBe3kcKGSV1RB1Zjgf/vpUN2KynGKvJ2RzbmP2mscpZrgdO1cbn1RTsPe2fcKylU5HkYjpPhS9Tn97eSTOXldnY/aYkn3b9B6VmeVOpKbvJ3MFChkt7d5DiNGc+SqWPyFQXjCUu6rkvbco3sn1bWT9oBP8ZFWyy5G8cFXltH6G9H7Pb89YVX3yJ/BjU5JcjVdHV3w+Zkf2c3w+wh90g/jTJIl9G1vD1NWbkS/X/wAsT7njP4Bs1GSXIo+j66/T80Rd3wW4iz2lvKoHiUbHzxios0YSw9WO8X6EfmoMT7QFi5f50urTAD9pGP8AVyZIA+6eq/Db0NXUmjsoY6rS0vdeJ1PlnnG3vMKp0S+Mbdf2T0Ye7fzArWM0z28Pi6dbbR8ixVc6hQCgFAKAUAoBQCgFAKAUAoBQCgFAKAUAoBQCgFAKAUAoBQCgILmrmmGxTL96QjuRg7t6n9FfX5ZqspqJzYjEwoRu9+Rxnj/H5rx9cz5A+qg2RP1R5+p3rBtvc+fr4mdZ3kanD+HyztohjaRvJRnHqfAD1NRvsZ06U6jtFXLxwb2XyvhrmURj9BO83uJ+qD7tVaKm+J6VLouT1qO3kXLhnItlD/qRIf0pe/n4Hu/IVdU4o9CngqMP0389SwxRKo0qoUDwAAHyFXOpJLY90JFAKAUAoCO4jwO3n/PQRufMqNXwYbj51DinuZzo0595JlT4r7MIHyYJHiPke+n49745NZukuBw1ejKcu47FG43yZd2uWaPWg+3H3h8RjUPeRj1rNxaPMrYGrT1tdeBX1bBBBwRuCPA+YqpyJtO6Ojcne0QrphvTkdFm8R6SeY+9887mtY1LbnsYTpH9FX1/k6ejAgEEEHcEdCPMVsewfaAUAoBQCgFAKAUAoBQCgFAKAUAoBQCgFAKAUAoBQCgFAVnnXmxLFNK4adx3E8AOmt/u+niR7yKTnY48Xi40I+JxiaWW5lLNqllkPllmPkAP3DoBWG5883OrO+7Zf+WvZmTiS9bHj2SHf9th09y/OtI0+Z6uH6M41fQ6NY2McKBIo1RR4KMfE+Z9a1SS2PWjCMFaKsbFSWFAQ/FeaLS3yJZ0DD7K95viq5I+NVc0jCpiaVPvSKve+1OBfzUEj/rFUB+Wo/hVOt8Djn0pTXdTZFTe1WU/Vtox72Zv3AVHWvkYPpV8I/Mxr7VLjxgi+GofxqOsZH/VZ/tN229q39Ja7eayfwK/xqet8DSPSq/VH5k/w72iWUuzO0R/9RdvmuQB7yKsqiOqn0hQnxt5lotblJFDxurqejKQwPxG1XTvsdkZKSumZakkUBWOY+R7a6ywXspT9tANz99ejfgfWqSgmclfBU6uuz5nKuY+VriyP5RcoTgSLuh8gf0T6H4ZrFxcdzw8RhKlF67cyY5F51a1IhnJa3J2PUxE+I8081+I8QbQnbQ6MHjnTeSfd9jsUbhgGUgggEEHIIO4IPiK3PfTueqAUAoBQCgFAKAUAoBQCgFAKAUAoBQCgFAKAUAoBQENzVx9LKAytux7safpN/yHUn+OKrKWVGGIrxowzM49w3htzxO4Zh3mY6pJG+qg8PwGAo8vIEjBJyZ4FOlUxVRv1Z17lnleCyXEY1SEd6RvrN6D9FfQemcnet4xUT3sPhoUVaO/MnKsdAoCt8z8529nlSe0l/o1O4/XPRf379KpKaRyYjGU6Oj1fL72OXce50urrIMnZx/oR5UY+8erfE49BWLk2eLWx1WrxsvArtVOMVIFAKgCpAoDZ4fxCWBtcMjRt5qcZ9COhHoaLTY0p1Z03eLsdB5c9pp2S8Xbp2qD8XUfvX5VoqnM9XD9J8KvqdHtLpJUEkbh0bcMpyDWydz14yUldGahJ4mhV1KuoZSMFSAQR5EHqKENJqzOX85ez0pmazBZerRdWX1j8WH3evlnoMZU7ao8fF9HW7dL0/gxezTm3smFpM35NjiJj9hj9g/dJ6eR9+0U5W0ZXo/F2fVT24fwdYrc9sUAoBQCgFAKAUAoBQCgFAKAUAoBQCgFAKAUAoDxLIFUsxAVQSSegA3JPpQhtJXZyV4JuN3rMCUt4+6GP2Uz4Dxkbr6bZ6DPPrNniOMsbVvtFffqzqPCuGR20axQqFUfMnxZj4n1rdJJWR7NOnGnHLFaG5UlxQHMudvaD9aCyb0aYfiI/wDr+XgaxnPgjx8X0h+il6/x/JzVmzkk5J3JPifM1keO229Se4Nyfd3OCkJVD9uTuL7xncj1ANWUW9jqpYKtU1SsvEuPDvZUvW4uGP3Y1Ax+02c/IVoqXNnoU+io/rl6FhtOQbGP/Uaz5u7H8M6fwqypxOuOBoR/SSUfLdmvS0g/4SE/MipyR5Gqw9JfpXojI/AbU7G1gPviQ/wplXIs6NN7xXojUuOT7J9jaxj9UaP8GKZI8jOWFoy3iiFvvZlaP+baSI+jal+IYE/jVXSXA559G0ZbXRVeK+zO5jyYWSYeX1H+THH96qOm0cNToupHuO/yKdeWckTaJUZGHgwIPv38PWqHnzpyg7SViS5b5kmsn1RHKE9+M/Vb/k33h+I2qVJrY2w+KnRem3I7Vy7x6K8i7SI7jZkP1kPkf4Hoa3jJSR9FRrwrRzRJWrGwoCg8+8jCYNcWygS7l0HSTzI8n/f7+uU4X1R5mMwKn24b+/8AckfZ3zGbqAxyn8tDhWz1Zeiv79sH1GfGppyurG2CxHWwtLvIttaHaKAUAoBQCgFAKAUAoBQCgFAKAUAoBQCgFAKAqvOfaXBTh8BwZe/M/wDRwA439WOwHjpI6b1nPXso5MVmqWpR47+C/uT3CeGx20SwxLhVHxJ8WY+JNXSSVkdFOnGnFRjsblSXFAcv9pPOBYtZ27d0d2Zx4nxjB8v0vPp55xnPgjxukMZ/2ofH+CqctcqXF6fya6YwcGRvqjzA/SPoPiRVIxctjiw+EqVttFzOrcvckW1rhtPayj7bgHB+6vRf3+tbRgke3QwdKlsrvmyy1c6xQCgFAeUcHoc7kfEbEUB6oBQCgNXiPDop00TRq6+TDOPUHqD6ioaT3KTpxmrSVznHM3s0ZcyWbah17Jj3h+o3j7jv6mspU7bHk4joz9VL0KZwfik1jPrTKup0ujAjUPFHB/7FZptPQ8+jVnQnf5HdOA8Yju4VmiOx2I8VYdVPr+/Y+NdMZXVz6SjVjVgpRJCpNRQFM5l4Qba4Xidspyv+kxr9uM/WcD9IDc+eAfA5ykrPMjhrUurqdfD4rmi4Qyh1DKQVYBgR0IIyCK1O1NNXR7oSKAUAoBQCgFAKAUAoBQCgFAKAUAoBQCgFAatpZhGd+ryHLH0Awqj0A/EsepNQkVjGzb4s2qksKAqntD5k+iQaYziaXKp91ftP+OB6n0NUqSsjixuI6mGm7KnyTyCZtM92CIzuse4Z/V/EL6dT6DrnCnfVnDhMBm7dXbl/J1SGJUUKihVAwABgAeQA6Ctz2kklZHuhIoBQCgMdzOsaM7HCqpZj5ADJPyFCJNRV2Ub2W8bM/wBJR/rGQzgZ8JCdQHoCP71ZUne553R9d1MyfO/qX2tT0hQCgFAKAr3NfKUN6uSNEoHdkA39zD7S/u8MVSUFI5cThYVlrvzOecuXs3CbzsbkaY3wr+K4zhZlPiB4+mQRkYGSbg9Ty8POeEq5J7P7udkBroPeFAKA1uH2ghTs1+oCdA/RU76fcCSB5DA8KhK2hWEcqsjZqSwoBQCgFAKAUAoBQCgFAKAUAoBQCgFAKAUAoBQHwnG5oCj8G4N9OuW4jcLmLOLaNh1jU92RgfA7sAfFiemM5RWZ5mefSo9dU66e3BeHMvNanoCgFAKAUAoCqe0ziPY2LqD3pSIh7ju391WHxrOo+ycWPqZKL8dDm/s74j2F/Fk4WTMJ/axp/vhKyg7SPI6PqZKy8dDuddJ9IKAUAoBQCgInmXgEV7EY5BgjJRwN0bzHmPMePyIrKKkjGvQjWjll/g0uSZ5Fia1uPz1uQh8njOezdT4rgEfsb75qIPg+BnhXJRyT3j7cGWOrnUKAUAoBQCgFAKAUAoBQCgFAKAUAoBQCgFAKAUAoBQCgMVzAJEZG3Vhhh5g9R7iNvjQhpNWZkAxsKEn2gFAKAUAoBQHJva9xHXcRwA7RpqP6z+B+Cg/tVhUetjw+lKl5qHIocblSGU4IIIPkRuDWZ5cW07o/RXCL4TwRTDpIivjyJGSPgdvhXUndXPrac88FJcTbqS4oBQCgFAKAxNbrrEmO8AVz5qSDg/EA+m/maEWV7mWhIoBQCgFAKAUAoBQCgFAKAUAoBQCgFAKAUAoBQCgFAKAUAoBQCgFAKAUB8JoD888wcQ+kXM03g7kr+qNl/ugVyt3dz5TEVOsqykR9DE6/7JeI9paNCTvC5x+o/eH97X8q2pPSx9B0bUzUsvIvFaHoigFAKAUAoBQCgFAKAUAoBQCgFAKAUAoBQCgFAKAUAoBQCgFAKAUAoBQCgFAKAUAoBQCgIbnCd0s5uyR3kZdChFLNlu7kBRnYEn4VWbtEwxLkqUsquziX8gXX+yXH/Bk/6a57PkfOfhq37X6D+QLr/ZLj/gyf9NLPkPw1b9r9C3ezK3uLe7Ikt50jkQqS0ThQw7ykkjA6MP2qvTupHf0dCpTqWlFpPwOsVue2KAUAoBQCgFAKAUAoBQCgFAKAUAoBQCgFAKAUAoBQCgFAKAUAoBQCgFAKAUAoBQCgFAKAUAoBQCgFAKAUAoBQCgFAKAUAoBQCgFAKAUAoBQCgFAKAUAoBQCgFAKAUAoBQERzJx0WcYlaGSRc4bQAdA82ycAeFVlLKrmNesqUczTfka7czqLiG3MEo7YApIQNBymsjOdyOhxUZ9bFXiEpqFnrx4Hq55kCvdRrDLI1t2WpUAJftACNAznYHJz5GmfVq2xMq6Tkkm8ttvE0bfny3e2a4VX7jqjR93WNRwrdcafX0NR1itcyjjacqbmuB74rzj2E/YG0uXYkhCqAiTADEx75bAO+KOpZ2sTUxahPJlfpv5H3jHOAt5RE1pcMWxpKqMOSoYquTuRnBHmDUudnawq4vq5ZXF+hNcG4ml1Ck8WdDgkZGCMEqQfUEEfCrRd1dG9KoqkFOOzPnGuI/R4ml7J5NOMrGMtjO59w6mknZXFSeSOa1/IguG88xStGHgniWUhY5HT8mzHooYHqaoqiOenjIyaumr7NrQxR89amdFsLsumNaiMFlyMjUM5GR0zTrPAqsbdtKEtPAtsL6lDYIyAcHqMjOD61odqd0V7j3NgtZRE1rO+oqqsigq7H7K5O7egqkp2drHNWxSpSyuLfke5ebI/oiXkcUskbEghVGpAA2pn3wFGkgnONxTP2bkvFR6pVUm0YrfnWCSOCRFY9tMtvp2zG7fp79PHbwNR1i0Iji4SjGS4uxguOd9Mzw/QrpnTJIVASVBxrAznSfA06zW1irxiUnHI9PA3rjmmMWqXcUUs0bHBEa5ZAAxYuPADTgnpuKnPpdF3iY9WqkU2vA8cvc2x3ZZVilR1TtQrqBrTONSYJyM7fGkZpijio1XZJrjrxRl4HzILlZiIJUaHZkcAOTgtpAz128fOkZ34E0sQqidk1bmeOHc0pLBcT9lIn0fXrRwA+UXWRjOx8N6Kd03bYQxKlCU7NWv8jzec3RpHAwilkkuEEiRRrqfSVDZbfYb/v8jTrFZeJE8VGKi7Nt62W56uOaAktvE9vMvbhMMVAVWf7DEn6w8QKZ9UrB4hKUYuL1t/g0uKc8LBK0T2lz3dRyFGGRTvIuSMp45qHUs9ilTGKEnFxfp8yz2lysqJIhyrqHU+akZH4GtE7nVGSkk1xM1CwoBQCgFAKAUAoBQCgFAKAUAoBQCgFAKAUBX+f/AOb7j9Qf4lqlTus5sX+TIjOJ/n+Eft/5K1V7xKVO/S+PsZuD/wA5cT/Vtv8AJNI9+XwFL8+r/wCvsUd+CoeFWt2p0uGMb46SKbh8avUHG/p6DGduwmef1C/DxqLf37ReeYf5z4b/APJ/yxWsu/H4noVvz6fx9jU5wu3HELMRwtM0SSymNSASGGgHJ22IqJ95WKYmT6+GVXtd/Q2PZjIfoskRUqYZ5I9J6r0bB+LEfCppbWLYF/6bja1m0WXiv5iX+rf/AAmrvY6591lBm/mrh39fB/iesf0L4Hnv/b0/NElwa6deLXqLCzq5gDuCAIsQsQSPHOcfCpi+2zSlJrEzSW9vhoXatjuKTztdOL2xWOJpinazGNSATgAKcnpjc1lN9pHDipNVYJK+7saHAJD/ACZxGJlKGM3I0HqgMeoKfjqqF3JLzMqTf4eomrWzEbNwVI/5JuU7ple0WRR0ZhpIk/WxkH3+/Nbd1+Ri6Kj1U1xcb/yWyz/nmb/dU/xitF3/AIHdH/cy8l7kJYXPZ8Fu283nT+2/Z/8A2qqdoM54yy4Wb8/m7HjlyWSO/s1kt3hzam2Gog6+zHaFtunQbeoqI6SXlYii5RrQUo27NvTUn+Uv9L4j/XJ/hNXhuzpw/wCZU8/oRVl/o3Gf626/yzVeEviYx/LrecvYct/6ZY/+2p+8UhuvIUPzYf0Erzn+f4f/AL0v7qtPdG2J71P+oheZJnfiM6x27T6bT6OyqQNBky2o59D0qsu98DnrNuvJKN+zb1LH7P7ntOH258lKf2GKD8AKvTfZR1YOWahF/ehYaudIoBQCgFAKAUAoBQCgFAKAUAoBQCgFAKAUBSuL8H4jKJrXtInglfIlfPaRx5B0aRscYwPPfcZ7uTjJ6HBVpYiV4XWV8eKXL7/xJcxcFlYW0lqV7S2bKrJnS6lQpBI8cAfjVpReluBtWpSeWUN48z5y5widHubm5KCa409xMlUVFKqMnqcHf3UjFptviKNKacpz3ly8CKHLM/8AJMVppXtVfURqGMds0nX3EVTI8ljFYef4dU+P97k1xfhckl9ZzqBoh7bWc7jWmlcDx3q8otyTN6lOUqsJLZX+Z9h4XJ/KUl0wHZ9gsKb7k6g7beG+aZe1cKm+vdR7WsOA8LkhubxmA7KV0kjwd8lTryPDfFIppsUqcoTm+D1/kl7+ItFIo6sjKPeQQKs9jeSumij2HL188drbTLDHBA6SFgxZ30EkKPAdT/2MHJRlZJnnxoVmoQlZJWfi7G69lfQXl1PbwxSJOYsa3wRoTT0HqT8qm0lJtGmStCrKUUmnbjyRbbZmKKXAVyoLAHIDY3APiM1qdivbUhRwuQ8S+lMB2S2/ZLvvrL6iceWCRVMrz3MOrl1+fha3zNGXgM2viekDRcxjsu99vsmVs+W56+lRlfa8TN0Z3qcpLT0PN1wCZoOGxgLqt5YHk73QIAGx51Di7RXKwlQk4U1+1q/wHE7C9S+e5tY4nDwrF+UfGCDnOBv5VLUs10Jwqqq5wS1VtTXn5TmHDktAVd3mV5jnC4L620+eMAevXaoyPLYq8NLqFT3d9fW5M8xcLklms5ogCYZctk4xGww+PPoNqtJNtNG1am5ShKPB/Iio7O/t7m6kghhdJpA4LyYOwx0FVtJN2MlCtCcnFJpvmYLvgN6puY4OxMV2S7lydUTOMSDbqOuKOMtUuJWVCss0YWtLnwvubl5y/PA9tNZlHaGAWzLJlQ6DowI6HNS4tWaLyoTg4yp62VtTb4xw6ec2LlFDRSrJKA2y7d7T571LTdi9SnKeR8ndmXgXC5I7q8nkAHbPGEwc9xFKgny69PSkY2bZNKm41JzfG3yHJ/C5LaOWKQADt5Gjwc/k2IK58j12pBNLUYenKmnF83byJ6rnQKAUAoBQCgFAKAUAoD4TQH3NAKAZoBQCgFAYVny5TS2wB1Y7pJJ7o8ztk+8UIvrYzUJFAKAUB8JoD7QCgANAKAUAoBQCgFAKAZoD4DQH2gFAKAUAoBQCgBNAKAUAzQCgFAKAUAoBQFTlsorq/uI7oBxFHF2UbE6dLBi8gXOCc93PhgVk0pSakcmWNStJT4JWX1Na04Tb3M139JAbsGEUas5AhhESMrLv3c5Y6vSoUVJu/AqqcKkpZ+GnkrEDazyEW945ZpLa3jlJP1mhM80TE+ZMXez6VVPRPkc0XJ5aj3ik/hdr21Nx7VOzW8kRZ4Elu+0Q76Ve5fFwg8SNPy6dKhJWzPa799zVxVlUauk5fN7mfg3ClkvJp2t4nAu5CJTKwdChGAqAYOGGdz4mrpXlewpUlKpKbSfaet9dDX45biaeRezSXVfKNDMVVtFluCwBIxVXrJ+f0Iqxzyatftf8TV43ZRxFVe0iwlrI5jEjFEZ7hI+0D41HAJY7bb+VJK3DgUqwjGycVonpfRXaVzcYSQ/S4FYyTSLZ2ikHBZuw77AnodJdsmp1Sa46Iv2o54rVvLH5Fg5FYpHNbMnZmCVgE1Biscn5VBkbH6xGfu1enxR0YXRODVrP5PUrHD7KKO2tbqMabqS5AUhjmRTcMrKRnBXR128KpZJJre/1OWnCKhGou8369r+CQ5P4UrTfSDbRbzXBWbtW7TPaSKPyeNPmOvTepgtb25mmHpJyz5Vu9b67vgeueGlmlZYYy/0RBMSGA0TEiRCQd2wkbd0f0vupUu3pwGKcpytFXy6/Hf29z5KYruW6mkjWfs44Wgid9KiJ4lkZxsRkljlsH6oG1NJNt6kvLUlKTV7JWT5NXIW+SOd8rCqmSKwiiYu3/wDKZUkZWBAy2MIPDfHnVH2vl8DCSjN6LdRS8L3JGJVkuOwmP5CW9uy4yQJHjSNY0YjGxOo6fEqKtu7Pa7NFaU8stnKXxslZE7b2cUPEIY4kVEFtOwA6ZMsWcfInFWUUppLk/odKjGNVJcn7oiuUGVriE7YMV8+fDe8AyPgKrT3Xx9zGg05ryl/9GjxTgtvHHxRo4VHZBUjI+xqgTUB/bPzqJRVpW+9DOdGEVUaW38I3eepF1yAEHTw+bpvs0sKqfwPyqav0f0L4qSu1/wCL90aqIY0u0t4hGZpVskgRyTrAYyS5YAKTGcg/dGabXt5FUsqkoK13lsvf0LDyTP2ccttIoiaGZkVCwJCSflY1znfZyP2avT0VjowrtFweln76o0ucbD6RdRxCFJiLaYhXcoATJEuvIB3GaiavJLwf0KYmnnmo2vo/dEZw7gOq6kEkMU5ja2jeV5WVgVghDMqgd7xO53qkYu/Pb2RlCheo8yTtZXb8EebpBZpcQkaJmw/0pD3pbaS4RXdj4OuvHxBFH2brj9L/AEEl1UZR2e9+ab90T/E7OGztpDZRqsswSGPSd3dyVQ5J3xqZsnyNXaUV2d2dE4xpU31a1eiPnIymMXFo0Zj7Nw6xswbEUgyBkbN3g/zqael0RhezmptWt7P7Zh5T4UVuJQzaktGaC3G+VWTEzEk+OlkTPkpqILV+GhGHpWm77R0Xx1/sRPFLCAx8SupO7NHO4ikDFWVlii0BcHrqP41WSVpMwqQptVJvdPf4Iy2nDO3vJpZLaKQiaEM7ysjIRDCWCqBhsHfcjfaiV5PT7siypZ6rk4p6rj4Iy8PlXh4uUaMG4CGSOUbm6V5NKF/v9oyqQfPI2qV2L8/cmDVHNG3a3v8Auu/e5FC3aG3ubKaMpra0lCs4YtqliilYlT4smf26rsmn4GWVxhKnJftfzSfsfPoalVPYL2bXUuLQOSFaG3lVlLEbMzLnpj6tLbef0YyK3d0zPTyT9ze4FYJM9tBPhoGgkuYotTFNTy5Ee+NWhCBg9Mmpik7J7bl6UFJxjLazaXDV7fBHu2QLOkEZzBFxBRFk6guLV2dFJ8Ax6eGajjbx+haKSnlWyl/xJ60kxe37LgkRW4HqQsxx+IrRd5vyN4v/AFZ+S+pW3sYl4dHfoxN43ZuJdRLvMzqDGd9xuV09MD0rNJZFLicrjFUVVXe018eX0sTnPiKzWqtEJhrlfsyca9FvI2nPnkCr1OH3wOjFJPKmr76eSZH8nRhLiHvDBsnkUAkhY5LjWqAtudIwKimtV5fUzw9lOP8ATf1f0K2yxmJGeJZQLV3Gpiqp2t46iXIBOBqz7s1TS1/vc5WouKzK+j+ct/gTHGzMrLIEaYcPSFWlDAflF0STkgnLZQKPTJq0r78vtm1TMmna+S2vv8i0csODLesCN7kAHz/Iw4/fV4by8/ojro96fn9EWCtDoI3i3ALa5IM8KuV2BPXHXGRvj0qsoRlujKpRhU7yueL/AJctZ2VpYEZlAAJHgOgOOo9DRwi90J0Kc3eSNtuHRHVmNe9GITtsYxnCY6ae8dvWpsizhF8PD4Gg/KtmQgNshEeQgwcAFi5GM4I1EnBz1qMkeRm8NSdrx2E3Ktmzs7W0ZZixY43JbOo9fHJ+dQ6cXwJeHpN3yn3/AML2nZiH6OnZhi4XG2ojBY75JwAMnyqckbWsPw9LLly6GWHgFsilFgQKY2ixjbs2Yuye4sSfjTJG1rFlRgtlwt8DLFweFZBKIwHGCG3zkJ2WffoGnPlTKr3JVOKd7a/aNhLRFdpAoDuFDN4sFzpB92T86myvctlSdzQsOXLWB+0it41cdGA3HhsT08qhQindIzhQpwd4xQtOXLWKQTRwIsgJIcDfJBB/An50UIp3sI0KcZZktTehtEUuVUAyHU/3jgLk/AAfCpsjRRSvbiR11ytaSBFe3QiMaU65CjcLkHJG52PnVckeRlLD0pWvHY2P5Dt8MvYrhhGCPMR/mx6acbVOVFuqhtbl8tj5ccDt5EaN4UZGcysCP9Ydy/mG3O48zTKrWEqMJKzWm5gk5WtGjSE26FIySg37uo5bBznc9d96jJG1rFXh6TiouOiPV3y1aShA9vGwRdCjGyr1wAKlwi90TKhTla8djcHDosSDs1xL+cBGQ/dCd4Hr3QB8KmyL5I66bmlbcs2kaPGlugWTAcb94A5AJJzjPhUKEVwM44enFNKO5tjhUPa9v2Y7TOdXjnToz5Z07Z8qnKr3L9XHNmtqY5uDxNMs5XvqwbI+0QjopbzwHbHlmocU3ch04uWbibRtE7TtdI7QKY9XjoJDFfdkA/Cpsr3L5VfNxNGbl21eXt2gQy6g2sjfUMYP4D5VDhFu9jN0ablma1Fly7axa+zt0HaDS+2Qynqu+e76dKKKXARoU43tHc82HLVrAdUUCqdQfIz9YBlB3Pk7D4mihFbIQoU4d1EgLRBIZdI1lQhbxKgkgfMn51Nle5plV78RBaohdlUAu2pj+k2AuT8AB8KJJBRS2ND/AMOWva9t9HjMmrXqIydWc6t/HO9Rkje9jPqKebNl1PsnLlq0vbtAhl1B9ZG+oYIP4CjhFu9g6FNyzW1PFpyzaRbx26L3lfbP1lOVxvsAd8dM0UIrgRHD047I27zhUMrK8kasy7AnqAGDgf2lB+FS4p7l5U4yd2j4vCoQ/aCNQ2syZ++y6C3vK7UyrcdXG97eJguOXbV4lhaBDGhJRcfVycnSeo38qjKrWKuhTccrWgl5dtWiWEwIY0OVTGwJ6n379aZI2tYOhTcVG2hjTle0DK4t01JpKnG66cace7AqOrjyI/D073ynuLlu1WXt1t4xJnVqx0b9IDoG9cZqckb3sSqFNSzZdTfmtUZkdlBaMkof0SRpOPgSKmxdxTab4Edc8s2kiJG9uhWPOgb90E5IGDnGfDpUZI8jOWHpySTWxsNwaAgjsUwY+wIxt2W50Y/R3plXIt1UOXC3wMkPDYljaJYwEfVrXqG1fWznrmpsiVTik420Zq2/LdqkglSBBIvRt8jbT5+W1Rkje9iqoU08yWpK1Y1P/9k=">
          <a:extLst>
            <a:ext uri="{FF2B5EF4-FFF2-40B4-BE49-F238E27FC236}">
              <a16:creationId xmlns:a16="http://schemas.microsoft.com/office/drawing/2014/main" id="{A48BAA3D-9EA7-4B8C-B71D-5C9E7F8C4106}"/>
            </a:ext>
          </a:extLst>
        </xdr:cNvPr>
        <xdr:cNvSpPr>
          <a:spLocks noChangeAspect="1" noChangeArrowheads="1"/>
        </xdr:cNvSpPr>
      </xdr:nvSpPr>
      <xdr:spPr bwMode="auto">
        <a:xfrm>
          <a:off x="4810125" y="498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66675</xdr:rowOff>
    </xdr:from>
    <xdr:to>
      <xdr:col>10</xdr:col>
      <xdr:colOff>180975</xdr:colOff>
      <xdr:row>6</xdr:row>
      <xdr:rowOff>161925</xdr:rowOff>
    </xdr:to>
    <xdr:pic>
      <xdr:nvPicPr>
        <xdr:cNvPr id="17565" name="2 Imagen">
          <a:extLst>
            <a:ext uri="{FF2B5EF4-FFF2-40B4-BE49-F238E27FC236}">
              <a16:creationId xmlns:a16="http://schemas.microsoft.com/office/drawing/2014/main" id="{7FA775BF-4DB3-4D05-9B3A-45D569A9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66675"/>
          <a:ext cx="72009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3</xdr:col>
      <xdr:colOff>28575</xdr:colOff>
      <xdr:row>4</xdr:row>
      <xdr:rowOff>28575</xdr:rowOff>
    </xdr:to>
    <xdr:pic>
      <xdr:nvPicPr>
        <xdr:cNvPr id="17566" name="4 Imagen">
          <a:extLst>
            <a:ext uri="{FF2B5EF4-FFF2-40B4-BE49-F238E27FC236}">
              <a16:creationId xmlns:a16="http://schemas.microsoft.com/office/drawing/2014/main" id="{9137210C-2EAB-4458-8716-65D05F55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3067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0</xdr:row>
      <xdr:rowOff>171450</xdr:rowOff>
    </xdr:from>
    <xdr:to>
      <xdr:col>10</xdr:col>
      <xdr:colOff>371475</xdr:colOff>
      <xdr:row>4</xdr:row>
      <xdr:rowOff>19050</xdr:rowOff>
    </xdr:to>
    <xdr:pic>
      <xdr:nvPicPr>
        <xdr:cNvPr id="20513" name="4 Imagen">
          <a:extLst>
            <a:ext uri="{FF2B5EF4-FFF2-40B4-BE49-F238E27FC236}">
              <a16:creationId xmlns:a16="http://schemas.microsoft.com/office/drawing/2014/main" id="{BDF294DF-BC29-4F18-B239-E6C44B44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08"/>
        <a:stretch>
          <a:fillRect/>
        </a:stretch>
      </xdr:blipFill>
      <xdr:spPr bwMode="auto">
        <a:xfrm>
          <a:off x="4810125" y="171450"/>
          <a:ext cx="5448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85725</xdr:rowOff>
    </xdr:from>
    <xdr:to>
      <xdr:col>3</xdr:col>
      <xdr:colOff>161925</xdr:colOff>
      <xdr:row>4</xdr:row>
      <xdr:rowOff>9525</xdr:rowOff>
    </xdr:to>
    <xdr:pic>
      <xdr:nvPicPr>
        <xdr:cNvPr id="20514" name="3 Imagen">
          <a:extLst>
            <a:ext uri="{FF2B5EF4-FFF2-40B4-BE49-F238E27FC236}">
              <a16:creationId xmlns:a16="http://schemas.microsoft.com/office/drawing/2014/main" id="{C7F5849E-11D2-429B-8B8D-68EBA6CF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2886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1</xdr:row>
      <xdr:rowOff>19050</xdr:rowOff>
    </xdr:from>
    <xdr:to>
      <xdr:col>10</xdr:col>
      <xdr:colOff>85725</xdr:colOff>
      <xdr:row>4</xdr:row>
      <xdr:rowOff>142875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E368C1F9-4954-4832-B9E8-3C3037D9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08"/>
        <a:stretch>
          <a:fillRect/>
        </a:stretch>
      </xdr:blipFill>
      <xdr:spPr bwMode="auto">
        <a:xfrm>
          <a:off x="5038725" y="194310"/>
          <a:ext cx="630936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320041</xdr:colOff>
      <xdr:row>0</xdr:row>
      <xdr:rowOff>129540</xdr:rowOff>
    </xdr:from>
    <xdr:to>
      <xdr:col>3</xdr:col>
      <xdr:colOff>571501</xdr:colOff>
      <xdr:row>4</xdr:row>
      <xdr:rowOff>121869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2EC69CC5-F56F-4614-8993-0AC2A24CB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1" y="129540"/>
          <a:ext cx="2781300" cy="693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1</xdr:row>
      <xdr:rowOff>19050</xdr:rowOff>
    </xdr:from>
    <xdr:to>
      <xdr:col>10</xdr:col>
      <xdr:colOff>85725</xdr:colOff>
      <xdr:row>4</xdr:row>
      <xdr:rowOff>142875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1C2444F1-EEB4-4C53-877A-BCDAF83A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08"/>
        <a:stretch>
          <a:fillRect/>
        </a:stretch>
      </xdr:blipFill>
      <xdr:spPr bwMode="auto">
        <a:xfrm>
          <a:off x="5450205" y="194310"/>
          <a:ext cx="624078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0</xdr:row>
      <xdr:rowOff>99060</xdr:rowOff>
    </xdr:from>
    <xdr:to>
      <xdr:col>3</xdr:col>
      <xdr:colOff>672465</xdr:colOff>
      <xdr:row>4</xdr:row>
      <xdr:rowOff>165735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EBB2BFB8-6E49-4483-8823-1E57DAF9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99060"/>
          <a:ext cx="3377565" cy="76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</xdr:row>
      <xdr:rowOff>47625</xdr:rowOff>
    </xdr:from>
    <xdr:to>
      <xdr:col>9</xdr:col>
      <xdr:colOff>247650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38E3BAF-19DB-4650-A989-C15A9D19A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08"/>
        <a:stretch>
          <a:fillRect/>
        </a:stretch>
      </xdr:blipFill>
      <xdr:spPr bwMode="auto">
        <a:xfrm>
          <a:off x="5840730" y="222885"/>
          <a:ext cx="5730240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411480</xdr:colOff>
      <xdr:row>4</xdr:row>
      <xdr:rowOff>104775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E133B15E-DF45-4AD2-BA0D-7F2C643CC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0</xdr:row>
      <xdr:rowOff>66675</xdr:rowOff>
    </xdr:from>
    <xdr:to>
      <xdr:col>11</xdr:col>
      <xdr:colOff>19050</xdr:colOff>
      <xdr:row>4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3114E803-FA1A-48EB-955D-B73542DCC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108"/>
        <a:stretch>
          <a:fillRect/>
        </a:stretch>
      </xdr:blipFill>
      <xdr:spPr bwMode="auto">
        <a:xfrm>
          <a:off x="5170170" y="66675"/>
          <a:ext cx="585978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38100</xdr:rowOff>
    </xdr:from>
    <xdr:to>
      <xdr:col>3</xdr:col>
      <xdr:colOff>304800</xdr:colOff>
      <xdr:row>4</xdr:row>
      <xdr:rowOff>66675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57D42709-6490-4F03-92BD-93BD10CAD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3168015" cy="729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ORMACI&#211;N/INDUSTRIA%20VAB18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ORISTAS/MAYORISTAS%20VAB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b 2024"/>
      <sheetName val="td vab24"/>
      <sheetName val="serie vab 23"/>
      <sheetName val="DATOS23"/>
      <sheetName val="td vab2023"/>
      <sheetName val="publicacion23"/>
      <sheetName val="publicación24"/>
    </sheetNames>
    <sheetDataSet>
      <sheetData sheetId="0"/>
      <sheetData sheetId="1">
        <row r="9">
          <cell r="I9">
            <v>8.8491366410570163E-2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2024"/>
      <sheetName val="macro trabajo 19_24"/>
      <sheetName val="td2023"/>
      <sheetName val="macro 2023"/>
      <sheetName val="macro trabajo22"/>
      <sheetName val="td22"/>
      <sheetName val="publicación 22"/>
      <sheetName val="publicacion 23"/>
      <sheetName val="PUBLICACIÓN 24"/>
    </sheetNames>
    <sheetDataSet>
      <sheetData sheetId="0">
        <row r="169">
          <cell r="K169">
            <v>-3.9837306751004782E-2</v>
          </cell>
        </row>
        <row r="170">
          <cell r="J170">
            <v>4.0320565768402636E-2</v>
          </cell>
          <cell r="K170">
            <v>8.5993258387264491E-3</v>
          </cell>
        </row>
      </sheetData>
      <sheetData sheetId="1"/>
      <sheetData sheetId="2">
        <row r="149">
          <cell r="H149">
            <v>0.29211325395584842</v>
          </cell>
        </row>
      </sheetData>
      <sheetData sheetId="3"/>
      <sheetData sheetId="4"/>
      <sheetData sheetId="5">
        <row r="14">
          <cell r="B14">
            <v>5.4890543229035034E-2</v>
          </cell>
        </row>
        <row r="15">
          <cell r="H15">
            <v>7.8338958112455545E-2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ca.juntadeandalucia.es/institutodeestadisticaycartografia/bd/invact/consulta.js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4:R29"/>
  <sheetViews>
    <sheetView topLeftCell="A14" workbookViewId="0">
      <selection activeCell="H27" sqref="H27"/>
    </sheetView>
  </sheetViews>
  <sheetFormatPr baseColWidth="10" defaultColWidth="11.42578125" defaultRowHeight="15.75" x14ac:dyDescent="0.25"/>
  <cols>
    <col min="1" max="1" width="11.42578125" style="1"/>
    <col min="2" max="2" width="3.5703125" style="1" customWidth="1"/>
    <col min="3" max="12" width="11.42578125" style="1"/>
    <col min="13" max="13" width="9.7109375" style="1" customWidth="1"/>
    <col min="14" max="14" width="4.7109375" style="1" customWidth="1"/>
    <col min="15" max="15" width="5" style="1" customWidth="1"/>
    <col min="16" max="16" width="16.140625" style="1" customWidth="1"/>
    <col min="17" max="17" width="11.42578125" style="1"/>
    <col min="18" max="18" width="3.85546875" style="1" customWidth="1"/>
    <col min="19" max="16384" width="11.42578125" style="1"/>
  </cols>
  <sheetData>
    <row r="4" spans="2:18" ht="39" customHeight="1" x14ac:dyDescent="0.25"/>
    <row r="5" spans="2:18" s="4" customFormat="1" ht="27" thickBot="1" x14ac:dyDescent="0.3">
      <c r="B5" s="205" t="s">
        <v>75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"/>
      <c r="P5" s="2"/>
      <c r="Q5" s="2"/>
      <c r="R5" s="2"/>
    </row>
    <row r="6" spans="2:18" ht="16.5" thickTop="1" x14ac:dyDescent="0.25"/>
    <row r="8" spans="2:18" x14ac:dyDescent="0.25">
      <c r="C8" s="5" t="s">
        <v>36</v>
      </c>
    </row>
    <row r="10" spans="2:18" ht="30.75" customHeight="1" x14ac:dyDescent="0.25">
      <c r="C10" s="206" t="s">
        <v>66</v>
      </c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</row>
    <row r="11" spans="2:18" ht="7.5" customHeight="1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8" ht="49.5" customHeight="1" x14ac:dyDescent="0.25">
      <c r="C12" s="207" t="s">
        <v>39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</row>
    <row r="13" spans="2:18" ht="8.25" customHeight="1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8" ht="41.25" customHeight="1" x14ac:dyDescent="0.25">
      <c r="C14" s="208" t="s">
        <v>63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2:18" x14ac:dyDescent="0.2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8" x14ac:dyDescent="0.25">
      <c r="C16" s="209"/>
      <c r="D16" s="209"/>
      <c r="E16" s="4"/>
      <c r="F16" s="6"/>
      <c r="G16" s="6"/>
      <c r="H16" s="6"/>
      <c r="I16" s="6"/>
      <c r="J16" s="6"/>
      <c r="K16" s="6"/>
      <c r="L16" s="6"/>
      <c r="M16" s="6"/>
    </row>
    <row r="17" spans="3:16" ht="15" customHeight="1" x14ac:dyDescent="0.25">
      <c r="C17" s="4"/>
      <c r="D17" s="6"/>
      <c r="E17" s="6"/>
      <c r="F17" s="6"/>
      <c r="G17" s="6"/>
      <c r="H17" s="203" t="s">
        <v>64</v>
      </c>
      <c r="I17" s="203"/>
      <c r="J17" s="203"/>
      <c r="K17" s="203"/>
      <c r="L17" s="203"/>
      <c r="M17" s="203"/>
      <c r="N17" s="7"/>
      <c r="O17" s="7"/>
      <c r="P17" s="7"/>
    </row>
    <row r="18" spans="3:16" x14ac:dyDescent="0.25">
      <c r="C18" s="6"/>
      <c r="D18" s="6"/>
      <c r="E18" s="6"/>
      <c r="F18" s="6"/>
      <c r="G18" s="6"/>
      <c r="H18" s="203" t="s">
        <v>40</v>
      </c>
      <c r="I18" s="203"/>
      <c r="J18" s="203"/>
      <c r="K18" s="203"/>
      <c r="L18" s="203"/>
      <c r="M18" s="203"/>
    </row>
    <row r="19" spans="3:16" x14ac:dyDescent="0.25"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3:16" x14ac:dyDescent="0.25">
      <c r="D20" s="6"/>
      <c r="E20" s="6"/>
      <c r="F20" s="6"/>
      <c r="G20" s="6"/>
      <c r="H20" s="4"/>
      <c r="I20" s="6"/>
      <c r="J20" s="6"/>
      <c r="K20" s="6"/>
      <c r="L20" s="6"/>
      <c r="M20" s="6"/>
    </row>
    <row r="21" spans="3:16" x14ac:dyDescent="0.25">
      <c r="C21" s="204" t="s">
        <v>45</v>
      </c>
      <c r="D21" s="204"/>
      <c r="E21" s="8"/>
      <c r="F21" s="6"/>
      <c r="G21" s="6"/>
      <c r="H21" s="6"/>
      <c r="I21" s="6"/>
      <c r="J21" s="6"/>
      <c r="K21" s="6"/>
      <c r="L21" s="6"/>
      <c r="M21" s="6"/>
    </row>
    <row r="22" spans="3:16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3:16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3:16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3:16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3:16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6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3:16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3:16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8">
    <mergeCell ref="H18:M18"/>
    <mergeCell ref="C21:D21"/>
    <mergeCell ref="B5:N5"/>
    <mergeCell ref="C10:R10"/>
    <mergeCell ref="C12:R12"/>
    <mergeCell ref="C14:R14"/>
    <mergeCell ref="C16:D16"/>
    <mergeCell ref="H17:M17"/>
  </mergeCells>
  <phoneticPr fontId="0" type="noConversion"/>
  <hyperlinks>
    <hyperlink ref="C21:D21" r:id="rId1" display="Memoria Técnica" xr:uid="{00000000-0004-0000-0000-000000000000}"/>
  </hyperlinks>
  <pageMargins left="0.75" right="0.75" top="1" bottom="1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5:Q182"/>
  <sheetViews>
    <sheetView tabSelected="1" topLeftCell="A136" zoomScaleNormal="100" workbookViewId="0">
      <selection activeCell="I140" sqref="I140"/>
    </sheetView>
  </sheetViews>
  <sheetFormatPr baseColWidth="10" defaultColWidth="11.42578125" defaultRowHeight="15" customHeight="1" x14ac:dyDescent="0.25"/>
  <cols>
    <col min="1" max="1" width="5.42578125" style="4" customWidth="1"/>
    <col min="2" max="2" width="24.85546875" style="4" customWidth="1"/>
    <col min="3" max="3" width="17.42578125" style="4" customWidth="1"/>
    <col min="4" max="4" width="22.7109375" style="4" bestFit="1" customWidth="1"/>
    <col min="5" max="5" width="18.28515625" style="4" bestFit="1" customWidth="1"/>
    <col min="6" max="6" width="19.7109375" style="4" customWidth="1"/>
    <col min="7" max="7" width="18.28515625" style="4" customWidth="1"/>
    <col min="8" max="8" width="20.7109375" style="4" bestFit="1" customWidth="1"/>
    <col min="9" max="9" width="15.42578125" style="4" bestFit="1" customWidth="1"/>
    <col min="10" max="10" width="16.42578125" style="4" customWidth="1"/>
    <col min="11" max="11" width="15.140625" style="3" customWidth="1"/>
    <col min="12" max="12" width="15" style="3" customWidth="1"/>
    <col min="13" max="13" width="14" style="3" customWidth="1"/>
    <col min="14" max="14" width="13.85546875" style="3" customWidth="1"/>
    <col min="15" max="16" width="11.42578125" style="3"/>
    <col min="17" max="16384" width="11.42578125" style="4"/>
  </cols>
  <sheetData>
    <row r="5" spans="1:16" ht="15" customHeight="1" x14ac:dyDescent="0.25">
      <c r="A5" s="218"/>
      <c r="B5" s="218"/>
      <c r="C5" s="218"/>
      <c r="D5" s="218"/>
      <c r="E5" s="218"/>
      <c r="F5" s="218"/>
      <c r="G5" s="218"/>
      <c r="H5" s="218"/>
      <c r="I5" s="9"/>
      <c r="J5" s="9"/>
    </row>
    <row r="6" spans="1:16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6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6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6" ht="28.5" x14ac:dyDescent="0.45">
      <c r="A9" s="12" t="s">
        <v>47</v>
      </c>
      <c r="B9" s="13" t="s">
        <v>51</v>
      </c>
    </row>
    <row r="10" spans="1:16" ht="15" customHeight="1" x14ac:dyDescent="0.25">
      <c r="B10" s="14" t="s">
        <v>0</v>
      </c>
    </row>
    <row r="11" spans="1:16" ht="15" customHeight="1" x14ac:dyDescent="0.25">
      <c r="B11" s="15" t="s">
        <v>1</v>
      </c>
      <c r="D11" s="16"/>
      <c r="E11" s="16"/>
      <c r="F11" s="17"/>
      <c r="G11" s="17"/>
      <c r="H11" s="17"/>
      <c r="K11" s="4"/>
    </row>
    <row r="12" spans="1:16" ht="15" customHeight="1" x14ac:dyDescent="0.25">
      <c r="B12" s="15"/>
      <c r="D12" s="16"/>
      <c r="E12" s="16"/>
      <c r="F12" s="17"/>
      <c r="K12" s="4"/>
    </row>
    <row r="13" spans="1:16" ht="27.6" customHeight="1" x14ac:dyDescent="0.25">
      <c r="B13" s="18" t="s">
        <v>3</v>
      </c>
      <c r="C13" s="19" t="s">
        <v>42</v>
      </c>
      <c r="D13" s="19" t="s">
        <v>4</v>
      </c>
      <c r="E13" s="19" t="s">
        <v>67</v>
      </c>
      <c r="F13" s="19" t="s">
        <v>91</v>
      </c>
      <c r="G13" s="19" t="s">
        <v>92</v>
      </c>
      <c r="H13" s="210" t="s">
        <v>93</v>
      </c>
      <c r="I13" s="210" t="s">
        <v>94</v>
      </c>
      <c r="J13" s="210" t="s">
        <v>95</v>
      </c>
      <c r="K13" s="4"/>
      <c r="L13" s="4"/>
      <c r="M13" s="4"/>
      <c r="N13" s="4"/>
      <c r="O13" s="4"/>
      <c r="P13" s="4"/>
    </row>
    <row r="14" spans="1:16" ht="15" customHeight="1" x14ac:dyDescent="0.25">
      <c r="B14" s="95" t="s">
        <v>65</v>
      </c>
      <c r="C14" s="96" t="s">
        <v>48</v>
      </c>
      <c r="D14" s="96" t="s">
        <v>49</v>
      </c>
      <c r="E14" s="96" t="s">
        <v>68</v>
      </c>
      <c r="F14" s="96" t="s">
        <v>50</v>
      </c>
      <c r="G14" s="96" t="s">
        <v>96</v>
      </c>
      <c r="H14" s="211"/>
      <c r="I14" s="211"/>
      <c r="J14" s="211"/>
      <c r="K14" s="4"/>
      <c r="L14" s="4"/>
      <c r="M14" s="4"/>
      <c r="N14" s="4"/>
      <c r="O14" s="4"/>
      <c r="P14" s="4"/>
    </row>
    <row r="15" spans="1:16" ht="15" customHeight="1" x14ac:dyDescent="0.25">
      <c r="B15" s="90">
        <v>2008</v>
      </c>
      <c r="C15" s="20">
        <v>109262.15239</v>
      </c>
      <c r="D15" s="20">
        <v>8659.0225010216709</v>
      </c>
      <c r="E15" s="103" t="s">
        <v>69</v>
      </c>
      <c r="F15" s="20">
        <f>+'Industria de Transfor Pesquera'!E14</f>
        <v>60992.735809850899</v>
      </c>
      <c r="G15" s="20">
        <f>+'Comercio May Pescado y mariscos'!E13</f>
        <v>109209.77574831361</v>
      </c>
      <c r="H15" s="200">
        <f>+C15+D15+F15+G15</f>
        <v>288123.68644918618</v>
      </c>
      <c r="I15" s="201">
        <v>156672593</v>
      </c>
      <c r="J15" s="165">
        <f>+H15/I15</f>
        <v>1.8390177945748697E-3</v>
      </c>
      <c r="K15" s="122"/>
      <c r="L15" s="122"/>
      <c r="M15" s="4"/>
      <c r="N15" s="4"/>
      <c r="O15" s="4"/>
      <c r="P15" s="4"/>
    </row>
    <row r="16" spans="1:16" ht="15" customHeight="1" x14ac:dyDescent="0.25">
      <c r="B16" s="90">
        <v>2009</v>
      </c>
      <c r="C16" s="20">
        <v>103694.87209031999</v>
      </c>
      <c r="D16" s="20">
        <v>23219.142464825847</v>
      </c>
      <c r="E16" s="103" t="s">
        <v>69</v>
      </c>
      <c r="F16" s="20">
        <f>+'Industria de Transfor Pesquera'!E15</f>
        <v>63153.488298475</v>
      </c>
      <c r="G16" s="20">
        <f>+'Comercio May Pescado y mariscos'!E14</f>
        <v>111637.18591750377</v>
      </c>
      <c r="H16" s="200">
        <f t="shared" ref="H16:H28" si="0">+C16+D16+F16+G16</f>
        <v>301704.68877112464</v>
      </c>
      <c r="I16" s="201">
        <v>149182429</v>
      </c>
      <c r="J16" s="165">
        <f t="shared" ref="J16:J31" si="1">+H16/I16</f>
        <v>2.0223875612799189E-3</v>
      </c>
      <c r="K16" s="122"/>
      <c r="L16" s="122"/>
      <c r="M16" s="4"/>
      <c r="N16" s="4"/>
      <c r="O16" s="4"/>
      <c r="P16" s="4"/>
    </row>
    <row r="17" spans="2:16" ht="15" customHeight="1" x14ac:dyDescent="0.25">
      <c r="B17" s="90">
        <v>2010</v>
      </c>
      <c r="C17" s="20">
        <v>102553.24261058687</v>
      </c>
      <c r="D17" s="20">
        <v>20770.846891527508</v>
      </c>
      <c r="E17" s="103" t="s">
        <v>69</v>
      </c>
      <c r="F17" s="20">
        <f>+'Industria de Transfor Pesquera'!E16</f>
        <v>64742.952161087502</v>
      </c>
      <c r="G17" s="20">
        <f>+'Comercio May Pescado y mariscos'!E15</f>
        <v>117147.28852672676</v>
      </c>
      <c r="H17" s="200">
        <f t="shared" si="0"/>
        <v>305214.33018992865</v>
      </c>
      <c r="I17" s="201">
        <v>149627412</v>
      </c>
      <c r="J17" s="165">
        <f t="shared" si="1"/>
        <v>2.0398289732494247E-3</v>
      </c>
      <c r="K17" s="122"/>
      <c r="L17" s="122"/>
      <c r="M17" s="4"/>
      <c r="N17" s="4"/>
      <c r="O17" s="4"/>
      <c r="P17" s="4"/>
    </row>
    <row r="18" spans="2:16" ht="15" customHeight="1" x14ac:dyDescent="0.25">
      <c r="B18" s="90">
        <v>2011</v>
      </c>
      <c r="C18" s="20">
        <v>93263.266607805475</v>
      </c>
      <c r="D18" s="20">
        <v>15948.273542260016</v>
      </c>
      <c r="E18" s="103" t="s">
        <v>69</v>
      </c>
      <c r="F18" s="20">
        <f>+'Industria de Transfor Pesquera'!E17</f>
        <v>64134.791947979742</v>
      </c>
      <c r="G18" s="20">
        <f>+'Comercio May Pescado y mariscos'!E16</f>
        <v>112997.36370155167</v>
      </c>
      <c r="H18" s="200">
        <f t="shared" si="0"/>
        <v>286343.6957995969</v>
      </c>
      <c r="I18" s="201">
        <v>147972844</v>
      </c>
      <c r="J18" s="165">
        <f t="shared" si="1"/>
        <v>1.9351097678408946E-3</v>
      </c>
      <c r="K18" s="122"/>
      <c r="L18" s="122"/>
      <c r="M18" s="4"/>
      <c r="N18" s="4"/>
      <c r="O18" s="4"/>
      <c r="P18" s="4"/>
    </row>
    <row r="19" spans="2:16" ht="15" customHeight="1" x14ac:dyDescent="0.25">
      <c r="B19" s="90">
        <v>2012</v>
      </c>
      <c r="C19" s="20">
        <v>93561.727994862973</v>
      </c>
      <c r="D19" s="20">
        <v>19394.974004614225</v>
      </c>
      <c r="E19" s="103" t="s">
        <v>69</v>
      </c>
      <c r="F19" s="20">
        <f>+'Industria de Transfor Pesquera'!E18</f>
        <v>67087.001489999995</v>
      </c>
      <c r="G19" s="20">
        <f>+'Comercio May Pescado y mariscos'!E17</f>
        <v>109736.66528880758</v>
      </c>
      <c r="H19" s="200">
        <f t="shared" si="0"/>
        <v>289780.36877828476</v>
      </c>
      <c r="I19" s="201">
        <v>143560329</v>
      </c>
      <c r="J19" s="165">
        <f t="shared" si="1"/>
        <v>2.0185267810182072E-3</v>
      </c>
      <c r="K19" s="122"/>
      <c r="L19" s="122"/>
      <c r="M19" s="4"/>
      <c r="N19" s="4"/>
      <c r="O19" s="4"/>
      <c r="P19" s="4"/>
    </row>
    <row r="20" spans="2:16" ht="15" customHeight="1" x14ac:dyDescent="0.25">
      <c r="B20" s="90">
        <v>2013</v>
      </c>
      <c r="C20" s="20">
        <v>100309.08651371876</v>
      </c>
      <c r="D20" s="20">
        <v>16125.732395927138</v>
      </c>
      <c r="E20" s="103" t="s">
        <v>69</v>
      </c>
      <c r="F20" s="20">
        <f>+'Industria de Transfor Pesquera'!E19</f>
        <v>71657.624039999995</v>
      </c>
      <c r="G20" s="20">
        <f>+'Comercio May Pescado y mariscos'!E18</f>
        <v>107558.1350600157</v>
      </c>
      <c r="H20" s="200">
        <f t="shared" si="0"/>
        <v>295650.57800966158</v>
      </c>
      <c r="I20" s="201">
        <v>141804364</v>
      </c>
      <c r="J20" s="165">
        <f t="shared" si="1"/>
        <v>2.0849187547546956E-3</v>
      </c>
      <c r="K20" s="122"/>
      <c r="L20" s="122"/>
      <c r="M20" s="4"/>
      <c r="N20" s="4"/>
      <c r="O20" s="4"/>
      <c r="P20" s="4"/>
    </row>
    <row r="21" spans="2:16" ht="15" customHeight="1" x14ac:dyDescent="0.25">
      <c r="B21" s="90">
        <v>2014</v>
      </c>
      <c r="C21" s="20">
        <v>103357.86896345826</v>
      </c>
      <c r="D21" s="20">
        <v>16925.157819075735</v>
      </c>
      <c r="E21" s="103" t="s">
        <v>69</v>
      </c>
      <c r="F21" s="20">
        <f>+'Industria de Transfor Pesquera'!E20</f>
        <v>66381.102939999997</v>
      </c>
      <c r="G21" s="20">
        <f>+'Comercio May Pescado y mariscos'!E19</f>
        <v>117102.49891832695</v>
      </c>
      <c r="H21" s="200">
        <f t="shared" si="0"/>
        <v>303766.6286408609</v>
      </c>
      <c r="I21" s="201">
        <v>143373585</v>
      </c>
      <c r="J21" s="165">
        <f t="shared" si="1"/>
        <v>2.1187070731394551E-3</v>
      </c>
      <c r="K21" s="122"/>
      <c r="L21" s="24"/>
      <c r="M21" s="24"/>
      <c r="N21" s="24"/>
      <c r="O21" s="24"/>
      <c r="P21" s="4"/>
    </row>
    <row r="22" spans="2:16" ht="15" customHeight="1" x14ac:dyDescent="0.25">
      <c r="B22" s="90">
        <v>2015</v>
      </c>
      <c r="C22" s="20">
        <v>114096.30691613295</v>
      </c>
      <c r="D22" s="20">
        <v>13228.889504170631</v>
      </c>
      <c r="E22" s="103" t="s">
        <v>69</v>
      </c>
      <c r="F22" s="20">
        <f>+'Industria de Transfor Pesquera'!E21</f>
        <v>65182.005456972925</v>
      </c>
      <c r="G22" s="20">
        <f>+'Comercio May Pescado y mariscos'!E20</f>
        <v>132438.64492902072</v>
      </c>
      <c r="H22" s="200">
        <f t="shared" si="0"/>
        <v>324945.8468062972</v>
      </c>
      <c r="I22" s="201">
        <v>150357247</v>
      </c>
      <c r="J22" s="165">
        <f t="shared" si="1"/>
        <v>2.1611585293677079E-3</v>
      </c>
      <c r="K22" s="122"/>
      <c r="L22" s="24"/>
      <c r="M22" s="24"/>
      <c r="N22" s="24"/>
      <c r="O22" s="24"/>
      <c r="P22" s="4"/>
    </row>
    <row r="23" spans="2:16" ht="15" customHeight="1" x14ac:dyDescent="0.25">
      <c r="B23" s="90">
        <v>2016</v>
      </c>
      <c r="C23" s="20">
        <v>114471.89292787819</v>
      </c>
      <c r="D23" s="20">
        <v>16416.879480609274</v>
      </c>
      <c r="E23" s="103" t="s">
        <v>69</v>
      </c>
      <c r="F23" s="20">
        <f>+'Industria de Transfor Pesquera'!E22</f>
        <v>78005.830549999999</v>
      </c>
      <c r="G23" s="20">
        <f>+'Comercio May Pescado y mariscos'!E21</f>
        <v>149967.53825202436</v>
      </c>
      <c r="H23" s="200">
        <f t="shared" si="0"/>
        <v>358862.14121051179</v>
      </c>
      <c r="I23" s="201">
        <v>154461431</v>
      </c>
      <c r="J23" s="165">
        <f t="shared" si="1"/>
        <v>2.323312291535819E-3</v>
      </c>
      <c r="K23" s="122"/>
      <c r="L23" s="122"/>
      <c r="M23" s="4"/>
      <c r="N23" s="4"/>
      <c r="O23" s="4"/>
      <c r="P23" s="4"/>
    </row>
    <row r="24" spans="2:16" ht="15" customHeight="1" x14ac:dyDescent="0.25">
      <c r="B24" s="90">
        <v>2017</v>
      </c>
      <c r="C24" s="20">
        <v>112714.45076893356</v>
      </c>
      <c r="D24" s="20">
        <v>20585.704581063947</v>
      </c>
      <c r="E24" s="103" t="s">
        <v>69</v>
      </c>
      <c r="F24" s="20">
        <f>+'Industria de Transfor Pesquera'!E23</f>
        <v>88968.941550572388</v>
      </c>
      <c r="G24" s="20">
        <f>+'Comercio May Pescado y mariscos'!E22</f>
        <v>158725.43235517899</v>
      </c>
      <c r="H24" s="200">
        <f t="shared" si="0"/>
        <v>380994.5292557489</v>
      </c>
      <c r="I24" s="201">
        <v>162724209</v>
      </c>
      <c r="J24" s="165">
        <f t="shared" si="1"/>
        <v>2.3413512445204076E-3</v>
      </c>
      <c r="K24" s="122"/>
      <c r="L24" s="122"/>
      <c r="M24" s="4"/>
      <c r="N24" s="4"/>
      <c r="O24" s="4"/>
      <c r="P24" s="4"/>
    </row>
    <row r="25" spans="2:16" ht="15" customHeight="1" x14ac:dyDescent="0.25">
      <c r="B25" s="90">
        <v>2018</v>
      </c>
      <c r="C25" s="20">
        <v>104402.52823763204</v>
      </c>
      <c r="D25" s="20">
        <v>26071.222499491581</v>
      </c>
      <c r="E25" s="103" t="s">
        <v>69</v>
      </c>
      <c r="F25" s="20">
        <f>+'Industria de Transfor Pesquera'!E24</f>
        <v>95248.005925166799</v>
      </c>
      <c r="G25" s="20">
        <f>+'Comercio May Pescado y mariscos'!E23</f>
        <v>157594.64445437893</v>
      </c>
      <c r="H25" s="200">
        <f t="shared" si="0"/>
        <v>383316.40111666935</v>
      </c>
      <c r="I25" s="201">
        <v>168597977</v>
      </c>
      <c r="J25" s="165">
        <f t="shared" si="1"/>
        <v>2.273552790711536E-3</v>
      </c>
      <c r="K25" s="122"/>
      <c r="L25" s="122"/>
      <c r="M25" s="4"/>
      <c r="N25" s="4"/>
      <c r="O25" s="4"/>
      <c r="P25" s="4"/>
    </row>
    <row r="26" spans="2:16" ht="15" customHeight="1" x14ac:dyDescent="0.25">
      <c r="B26" s="91">
        <v>2019</v>
      </c>
      <c r="C26" s="21">
        <v>123845.20869402189</v>
      </c>
      <c r="D26" s="21">
        <v>24701.765010971027</v>
      </c>
      <c r="E26" s="104" t="s">
        <v>69</v>
      </c>
      <c r="F26" s="20">
        <f>+'Industria de Transfor Pesquera'!E25</f>
        <v>104589.69896960449</v>
      </c>
      <c r="G26" s="20">
        <f>+'Comercio May Pescado y mariscos'!E24</f>
        <v>163119.61125069699</v>
      </c>
      <c r="H26" s="200">
        <f t="shared" si="0"/>
        <v>416256.28392529441</v>
      </c>
      <c r="I26" s="202">
        <v>173029593</v>
      </c>
      <c r="J26" s="166">
        <f t="shared" si="1"/>
        <v>2.4056941746681123E-3</v>
      </c>
      <c r="K26" s="122"/>
      <c r="L26" s="122"/>
    </row>
    <row r="27" spans="2:16" ht="15" customHeight="1" x14ac:dyDescent="0.25">
      <c r="B27" s="91">
        <v>2020</v>
      </c>
      <c r="C27" s="21">
        <v>129110.07503522991</v>
      </c>
      <c r="D27" s="21">
        <v>15096.651374425568</v>
      </c>
      <c r="E27" s="104" t="s">
        <v>69</v>
      </c>
      <c r="F27" s="20">
        <f>+'Industria de Transfor Pesquera'!E26</f>
        <v>106002.24094250114</v>
      </c>
      <c r="G27" s="20">
        <f>+'Comercio May Pescado y mariscos'!E25</f>
        <v>141171.78255691749</v>
      </c>
      <c r="H27" s="200">
        <f t="shared" si="0"/>
        <v>391380.7499090741</v>
      </c>
      <c r="I27" s="202">
        <v>155955952</v>
      </c>
      <c r="J27" s="166">
        <f t="shared" si="1"/>
        <v>2.5095595576183852E-3</v>
      </c>
      <c r="K27" s="122"/>
      <c r="L27" s="122"/>
    </row>
    <row r="28" spans="2:16" ht="15" customHeight="1" x14ac:dyDescent="0.25">
      <c r="B28" s="91">
        <v>2021</v>
      </c>
      <c r="C28" s="20">
        <v>144274.53267490381</v>
      </c>
      <c r="D28" s="20">
        <v>19181.551060765429</v>
      </c>
      <c r="E28" s="103" t="s">
        <v>69</v>
      </c>
      <c r="F28" s="20">
        <f>+'Industria de Transfor Pesquera'!E27</f>
        <v>130836.90848465329</v>
      </c>
      <c r="G28" s="20">
        <f>+'Comercio May Pescado y mariscos'!E26</f>
        <v>180560.76880866368</v>
      </c>
      <c r="H28" s="200">
        <f t="shared" si="0"/>
        <v>474853.76102898619</v>
      </c>
      <c r="I28" s="202">
        <v>172972231</v>
      </c>
      <c r="J28" s="165">
        <f t="shared" si="1"/>
        <v>2.7452600818277367E-3</v>
      </c>
      <c r="K28" s="122"/>
      <c r="L28" s="122"/>
    </row>
    <row r="29" spans="2:16" ht="15" customHeight="1" x14ac:dyDescent="0.25">
      <c r="B29" s="90">
        <v>2022</v>
      </c>
      <c r="C29" s="20">
        <v>132302.62915874278</v>
      </c>
      <c r="D29" s="20">
        <f>+'Acuicultura Marina'!E33</f>
        <v>25053.399388878261</v>
      </c>
      <c r="E29" s="20">
        <f>+'Acuicultura Continental'!E16</f>
        <v>1825.6991879999998</v>
      </c>
      <c r="F29" s="20">
        <f>+'Industria de Transfor Pesquera'!E28</f>
        <v>176816.44383</v>
      </c>
      <c r="G29" s="20">
        <f>+'Comercio May Pescado y mariscos'!E27</f>
        <v>210760.43383398946</v>
      </c>
      <c r="H29" s="200">
        <f>+G29+F29+E29+D29+C29</f>
        <v>546758.60539961047</v>
      </c>
      <c r="I29" s="201">
        <v>191421276</v>
      </c>
      <c r="J29" s="165">
        <f t="shared" si="1"/>
        <v>2.8563105252710284E-3</v>
      </c>
      <c r="K29" s="122"/>
      <c r="L29" s="122"/>
    </row>
    <row r="30" spans="2:16" ht="15" customHeight="1" x14ac:dyDescent="0.25">
      <c r="B30" s="90">
        <v>2023</v>
      </c>
      <c r="C30" s="20">
        <v>131708</v>
      </c>
      <c r="D30" s="20">
        <v>37212.17732961705</v>
      </c>
      <c r="E30" s="20">
        <v>2322.74953</v>
      </c>
      <c r="F30" s="20">
        <f>+'Industria de Transfor Pesquera'!E29</f>
        <v>181124.07223599998</v>
      </c>
      <c r="G30" s="20">
        <f>+'Comercio May Pescado y mariscos'!E28</f>
        <v>217214.03912110755</v>
      </c>
      <c r="H30" s="200">
        <f t="shared" ref="H30:H31" si="2">+G30+F30+E30+D30+C30</f>
        <v>569581.03821672453</v>
      </c>
      <c r="I30" s="201">
        <v>207942595</v>
      </c>
      <c r="J30" s="165">
        <f t="shared" si="1"/>
        <v>2.7391263354038867E-3</v>
      </c>
      <c r="K30" s="122"/>
      <c r="L30" s="122"/>
    </row>
    <row r="31" spans="2:16" ht="15" customHeight="1" thickBot="1" x14ac:dyDescent="0.3">
      <c r="B31" s="159" t="s">
        <v>76</v>
      </c>
      <c r="C31" s="20">
        <v>156325</v>
      </c>
      <c r="D31" s="102">
        <v>39696.661759354203</v>
      </c>
      <c r="E31" s="102">
        <v>3079.4881704553104</v>
      </c>
      <c r="F31" s="20">
        <f>+'Industria de Transfor Pesquera'!E30</f>
        <v>192389.16394409316</v>
      </c>
      <c r="G31" s="20">
        <f>+'Comercio May Pescado y mariscos'!E29</f>
        <v>236158.75601965821</v>
      </c>
      <c r="H31" s="200">
        <f t="shared" si="2"/>
        <v>627649.06989356084</v>
      </c>
      <c r="I31" s="201">
        <v>221021711</v>
      </c>
      <c r="J31" s="165">
        <f t="shared" si="1"/>
        <v>2.8397620625313178E-3</v>
      </c>
      <c r="K31" s="122"/>
      <c r="L31" s="122"/>
    </row>
    <row r="32" spans="2:16" ht="20.25" customHeight="1" thickTop="1" thickBot="1" x14ac:dyDescent="0.3">
      <c r="B32" s="22" t="s">
        <v>78</v>
      </c>
      <c r="C32" s="105">
        <f>+(C31-C30)/C30</f>
        <v>0.18690588271023781</v>
      </c>
      <c r="D32" s="105">
        <f t="shared" ref="D32:G32" si="3">+(D31-D30)/D30</f>
        <v>6.6765360374647031E-2</v>
      </c>
      <c r="E32" s="105">
        <f t="shared" si="3"/>
        <v>0.32579433584270723</v>
      </c>
      <c r="F32" s="105">
        <f t="shared" si="3"/>
        <v>6.2195441881491377E-2</v>
      </c>
      <c r="G32" s="105">
        <f t="shared" si="3"/>
        <v>8.721681607323753E-2</v>
      </c>
      <c r="H32" s="105">
        <f>+(H31-H30)/H30</f>
        <v>0.10194867416696118</v>
      </c>
      <c r="I32" s="105">
        <f t="shared" ref="I32:J32" si="4">+(I31-I30)/I30</f>
        <v>6.289772424932949E-2</v>
      </c>
      <c r="J32" s="105">
        <f t="shared" si="4"/>
        <v>3.6740082349137913E-2</v>
      </c>
    </row>
    <row r="33" spans="1:16" ht="15" customHeight="1" thickTop="1" x14ac:dyDescent="0.25">
      <c r="B33" s="23" t="s">
        <v>77</v>
      </c>
      <c r="C33" s="1"/>
      <c r="K33" s="4"/>
    </row>
    <row r="34" spans="1:16" ht="15" customHeight="1" x14ac:dyDescent="0.25">
      <c r="D34" s="25"/>
    </row>
    <row r="35" spans="1:16" ht="28.5" x14ac:dyDescent="0.45">
      <c r="A35" s="12" t="s">
        <v>47</v>
      </c>
      <c r="B35" s="13" t="s">
        <v>79</v>
      </c>
      <c r="C35" s="26"/>
      <c r="D35" s="26"/>
      <c r="E35" s="26"/>
      <c r="F35" s="26"/>
      <c r="G35" s="26"/>
      <c r="H35" s="26"/>
    </row>
    <row r="36" spans="1:16" ht="15" customHeight="1" x14ac:dyDescent="0.25">
      <c r="B36" s="14" t="s">
        <v>0</v>
      </c>
      <c r="D36" s="27"/>
    </row>
    <row r="37" spans="1:16" ht="15" customHeight="1" x14ac:dyDescent="0.25">
      <c r="B37" s="15"/>
      <c r="D37" s="27"/>
    </row>
    <row r="38" spans="1:16" ht="60" x14ac:dyDescent="0.25">
      <c r="B38" s="224" t="s">
        <v>58</v>
      </c>
      <c r="C38" s="223" t="s">
        <v>53</v>
      </c>
      <c r="D38" s="28" t="s">
        <v>54</v>
      </c>
      <c r="E38" s="28" t="s">
        <v>52</v>
      </c>
      <c r="F38" s="28" t="s">
        <v>55</v>
      </c>
      <c r="G38" s="28" t="s">
        <v>56</v>
      </c>
      <c r="H38" s="28" t="s">
        <v>41</v>
      </c>
      <c r="J38" s="3"/>
      <c r="P38" s="4"/>
    </row>
    <row r="39" spans="1:16" ht="15" customHeight="1" x14ac:dyDescent="0.25">
      <c r="B39" s="224"/>
      <c r="C39" s="223"/>
      <c r="D39" s="29" t="s">
        <v>13</v>
      </c>
      <c r="E39" s="29" t="s">
        <v>57</v>
      </c>
      <c r="F39" s="29" t="s">
        <v>14</v>
      </c>
      <c r="G39" s="29" t="s">
        <v>15</v>
      </c>
      <c r="H39" s="28"/>
      <c r="I39" s="30"/>
      <c r="J39" s="3"/>
      <c r="P39" s="4"/>
    </row>
    <row r="40" spans="1:16" ht="15" customHeight="1" x14ac:dyDescent="0.25">
      <c r="B40" s="213" t="s">
        <v>60</v>
      </c>
      <c r="C40" s="31">
        <v>2008</v>
      </c>
      <c r="D40" s="32">
        <f>+'Pesca extractiva'!D205</f>
        <v>253709.51499000003</v>
      </c>
      <c r="E40" s="33">
        <f>+D40-C15</f>
        <v>144447.36260000002</v>
      </c>
      <c r="F40" s="33">
        <v>72835.286663315215</v>
      </c>
      <c r="G40" s="33">
        <v>41597.482702203764</v>
      </c>
      <c r="H40" s="33">
        <v>6866</v>
      </c>
      <c r="I40" s="33"/>
      <c r="J40" s="30"/>
      <c r="P40" s="4"/>
    </row>
    <row r="41" spans="1:16" ht="15" customHeight="1" x14ac:dyDescent="0.25">
      <c r="B41" s="213"/>
      <c r="C41" s="31">
        <v>2009</v>
      </c>
      <c r="D41" s="32">
        <f>+'Pesca extractiva'!D206</f>
        <v>231388.61696000001</v>
      </c>
      <c r="E41" s="33">
        <f t="shared" ref="E41:E56" si="5">+D41-C16</f>
        <v>127693.74486968003</v>
      </c>
      <c r="F41" s="33">
        <v>73199.323809917158</v>
      </c>
      <c r="G41" s="33">
        <v>33868.340144902235</v>
      </c>
      <c r="H41" s="33">
        <v>6786</v>
      </c>
      <c r="I41" s="33"/>
      <c r="J41" s="30"/>
      <c r="P41" s="4"/>
    </row>
    <row r="42" spans="1:16" ht="15" customHeight="1" x14ac:dyDescent="0.25">
      <c r="B42" s="213"/>
      <c r="C42" s="31">
        <v>2010</v>
      </c>
      <c r="D42" s="32">
        <f>+'Pesca extractiva'!D207</f>
        <v>210865.88402380003</v>
      </c>
      <c r="E42" s="33">
        <f t="shared" si="5"/>
        <v>108312.64141321316</v>
      </c>
      <c r="F42" s="33">
        <v>63220.289974237625</v>
      </c>
      <c r="G42" s="33">
        <v>41195.107942929215</v>
      </c>
      <c r="H42" s="33">
        <v>6415</v>
      </c>
      <c r="I42" s="33"/>
      <c r="J42" s="30"/>
      <c r="P42" s="4"/>
    </row>
    <row r="43" spans="1:16" ht="15" customHeight="1" x14ac:dyDescent="0.25">
      <c r="B43" s="213"/>
      <c r="C43" s="31">
        <v>2011</v>
      </c>
      <c r="D43" s="32">
        <f>+'Pesca extractiva'!D208</f>
        <v>215075.6595108872</v>
      </c>
      <c r="E43" s="33">
        <f t="shared" si="5"/>
        <v>121812.39290308172</v>
      </c>
      <c r="F43" s="33">
        <v>62330.357826899504</v>
      </c>
      <c r="G43" s="33">
        <v>30369.379299906057</v>
      </c>
      <c r="H43" s="33">
        <v>6217</v>
      </c>
      <c r="I43" s="33"/>
      <c r="J43" s="30"/>
      <c r="P43" s="4"/>
    </row>
    <row r="44" spans="1:16" ht="15" customHeight="1" x14ac:dyDescent="0.25">
      <c r="B44" s="213"/>
      <c r="C44" s="31">
        <v>2012</v>
      </c>
      <c r="D44" s="32">
        <f>+'Pesca extractiva'!D209</f>
        <v>192865.45727780001</v>
      </c>
      <c r="E44" s="33">
        <f t="shared" si="5"/>
        <v>99303.729282937042</v>
      </c>
      <c r="F44" s="33">
        <v>61262.038405390791</v>
      </c>
      <c r="G44" s="33">
        <v>31143.334045340009</v>
      </c>
      <c r="H44" s="33">
        <v>6423</v>
      </c>
      <c r="I44" s="33"/>
      <c r="J44" s="30"/>
      <c r="P44" s="4"/>
    </row>
    <row r="45" spans="1:16" ht="15" customHeight="1" x14ac:dyDescent="0.25">
      <c r="B45" s="213"/>
      <c r="C45" s="31">
        <v>2013</v>
      </c>
      <c r="D45" s="32">
        <f>+'Pesca extractiva'!D210</f>
        <v>203056.46232999989</v>
      </c>
      <c r="E45" s="33">
        <f t="shared" si="5"/>
        <v>102747.37581628113</v>
      </c>
      <c r="F45" s="33">
        <v>62040.549048932306</v>
      </c>
      <c r="G45" s="33">
        <v>35381.221962938456</v>
      </c>
      <c r="H45" s="33">
        <v>6334</v>
      </c>
      <c r="I45" s="33"/>
      <c r="J45" s="30"/>
      <c r="P45" s="4"/>
    </row>
    <row r="46" spans="1:16" ht="15" customHeight="1" x14ac:dyDescent="0.25">
      <c r="B46" s="213"/>
      <c r="C46" s="31">
        <v>2014</v>
      </c>
      <c r="D46" s="32">
        <f>+'Pesca extractiva'!D211</f>
        <v>204378.19638283309</v>
      </c>
      <c r="E46" s="33">
        <f t="shared" si="5"/>
        <v>101020.32741937484</v>
      </c>
      <c r="F46" s="33">
        <v>65449.389321421484</v>
      </c>
      <c r="G46" s="33">
        <v>36962.385677951759</v>
      </c>
      <c r="H46" s="33">
        <v>6194</v>
      </c>
      <c r="I46" s="33"/>
      <c r="J46" s="30"/>
      <c r="P46" s="4"/>
    </row>
    <row r="47" spans="1:16" ht="15" customHeight="1" x14ac:dyDescent="0.25">
      <c r="B47" s="213"/>
      <c r="C47" s="31">
        <v>2015</v>
      </c>
      <c r="D47" s="32">
        <f>+'Pesca extractiva'!D212</f>
        <v>216708.68267350001</v>
      </c>
      <c r="E47" s="33">
        <f t="shared" si="5"/>
        <v>102612.37575736706</v>
      </c>
      <c r="F47" s="33">
        <v>70531.454694083892</v>
      </c>
      <c r="G47" s="33">
        <v>40121.443190555561</v>
      </c>
      <c r="H47" s="33">
        <v>5956</v>
      </c>
      <c r="I47" s="33"/>
      <c r="J47" s="30"/>
      <c r="P47" s="4"/>
    </row>
    <row r="48" spans="1:16" ht="15" customHeight="1" x14ac:dyDescent="0.25">
      <c r="B48" s="213"/>
      <c r="C48" s="31">
        <v>2016</v>
      </c>
      <c r="D48" s="32">
        <f>+'Pesca extractiva'!D213</f>
        <v>222828.27612500003</v>
      </c>
      <c r="E48" s="33">
        <f t="shared" si="5"/>
        <v>108356.38319712185</v>
      </c>
      <c r="F48" s="33">
        <v>72538.630859755387</v>
      </c>
      <c r="G48" s="33">
        <v>36735.001470148396</v>
      </c>
      <c r="H48" s="33">
        <v>5889</v>
      </c>
      <c r="I48" s="33"/>
      <c r="J48" s="25"/>
      <c r="P48" s="4"/>
    </row>
    <row r="49" spans="2:16" ht="15" customHeight="1" x14ac:dyDescent="0.25">
      <c r="B49" s="213"/>
      <c r="C49" s="31">
        <v>2017</v>
      </c>
      <c r="D49" s="32">
        <f>+'Pesca extractiva'!D214</f>
        <v>217539.52422400002</v>
      </c>
      <c r="E49" s="33">
        <f t="shared" si="5"/>
        <v>104825.07345506646</v>
      </c>
      <c r="F49" s="33">
        <v>71573.743909218552</v>
      </c>
      <c r="G49" s="33">
        <v>35100.855597657843</v>
      </c>
      <c r="H49" s="34">
        <v>5771</v>
      </c>
      <c r="I49" s="33"/>
      <c r="J49" s="25"/>
      <c r="P49" s="4"/>
    </row>
    <row r="50" spans="2:16" ht="15" customHeight="1" x14ac:dyDescent="0.25">
      <c r="B50" s="213"/>
      <c r="C50" s="31">
        <v>2018</v>
      </c>
      <c r="D50" s="32">
        <f>+'Pesca extractiva'!D215</f>
        <v>214695.78055000011</v>
      </c>
      <c r="E50" s="33">
        <f t="shared" si="5"/>
        <v>110293.25231236807</v>
      </c>
      <c r="F50" s="33">
        <v>67455.034956650634</v>
      </c>
      <c r="G50" s="33">
        <v>32352.437959369301</v>
      </c>
      <c r="H50" s="34">
        <v>5617</v>
      </c>
      <c r="I50" s="33"/>
      <c r="J50" s="25"/>
      <c r="P50" s="4"/>
    </row>
    <row r="51" spans="2:16" ht="15" customHeight="1" x14ac:dyDescent="0.25">
      <c r="B51" s="213"/>
      <c r="C51" s="31">
        <v>2019</v>
      </c>
      <c r="D51" s="32">
        <f>+'Pesca extractiva'!D216</f>
        <v>236992.57675725006</v>
      </c>
      <c r="E51" s="33">
        <f t="shared" si="5"/>
        <v>113147.36806322818</v>
      </c>
      <c r="F51" s="33">
        <v>77448.38684188659</v>
      </c>
      <c r="G51" s="33">
        <v>39419.357506295499</v>
      </c>
      <c r="H51" s="34">
        <v>5589</v>
      </c>
      <c r="I51" s="33"/>
      <c r="J51" s="25"/>
      <c r="P51" s="4"/>
    </row>
    <row r="52" spans="2:16" ht="15" customHeight="1" x14ac:dyDescent="0.25">
      <c r="B52" s="213"/>
      <c r="C52" s="31">
        <v>2020</v>
      </c>
      <c r="D52" s="32">
        <f>+'Pesca extractiva'!D217</f>
        <v>230727.03166941</v>
      </c>
      <c r="E52" s="33">
        <f t="shared" si="5"/>
        <v>101616.9566341801</v>
      </c>
      <c r="F52" s="33">
        <v>78292.61606286501</v>
      </c>
      <c r="G52" s="33">
        <v>42008.614133463125</v>
      </c>
      <c r="H52" s="34">
        <v>5468</v>
      </c>
      <c r="I52" s="33"/>
      <c r="J52" s="25"/>
      <c r="P52" s="4"/>
    </row>
    <row r="53" spans="2:16" ht="15" customHeight="1" x14ac:dyDescent="0.25">
      <c r="B53" s="213"/>
      <c r="C53" s="31">
        <v>2021</v>
      </c>
      <c r="D53" s="32">
        <f>+'Pesca extractiva'!D218</f>
        <v>252122.52725799993</v>
      </c>
      <c r="E53" s="33">
        <f t="shared" si="5"/>
        <v>107847.99458309612</v>
      </c>
      <c r="F53" s="33">
        <v>81952.342205638692</v>
      </c>
      <c r="G53" s="33">
        <v>52957.754757278904</v>
      </c>
      <c r="H53" s="34">
        <v>5443</v>
      </c>
      <c r="I53" s="33"/>
      <c r="J53" s="25"/>
      <c r="P53" s="4"/>
    </row>
    <row r="54" spans="2:16" ht="15" customHeight="1" x14ac:dyDescent="0.25">
      <c r="B54" s="213"/>
      <c r="C54" s="31">
        <v>2022</v>
      </c>
      <c r="D54" s="32">
        <f>+'Pesca extractiva'!D219</f>
        <v>277920.76842463994</v>
      </c>
      <c r="E54" s="33">
        <f t="shared" si="5"/>
        <v>145618.13926589716</v>
      </c>
      <c r="F54" s="33">
        <v>85211.083747276833</v>
      </c>
      <c r="G54" s="33">
        <v>49755.966050892166</v>
      </c>
      <c r="H54" s="34">
        <v>5394</v>
      </c>
      <c r="I54" s="33"/>
      <c r="J54" s="30"/>
      <c r="P54" s="4"/>
    </row>
    <row r="55" spans="2:16" ht="15" customHeight="1" x14ac:dyDescent="0.25">
      <c r="B55" s="213"/>
      <c r="C55" s="31">
        <v>2023</v>
      </c>
      <c r="D55" s="32">
        <f>+'Pesca extractiva'!D220</f>
        <v>271544.83932000003</v>
      </c>
      <c r="E55" s="33">
        <f t="shared" si="5"/>
        <v>139836.83932000003</v>
      </c>
      <c r="F55" s="33">
        <v>86336.605966899137</v>
      </c>
      <c r="G55" s="33">
        <v>57642.721417875451</v>
      </c>
      <c r="H55" s="34">
        <v>5295</v>
      </c>
      <c r="I55" s="33"/>
      <c r="J55" s="30"/>
      <c r="P55" s="4"/>
    </row>
    <row r="56" spans="2:16" ht="15" customHeight="1" x14ac:dyDescent="0.25">
      <c r="B56" s="213"/>
      <c r="C56" s="35" t="s">
        <v>76</v>
      </c>
      <c r="D56" s="32">
        <f>+'Pesca extractiva'!D221</f>
        <v>278912.64967168565</v>
      </c>
      <c r="E56" s="33">
        <f t="shared" si="5"/>
        <v>122587.64967168565</v>
      </c>
      <c r="F56" s="33">
        <v>87788.613338165756</v>
      </c>
      <c r="G56" s="33">
        <v>71114.400800722331</v>
      </c>
      <c r="H56" s="34">
        <v>5311</v>
      </c>
      <c r="I56" s="33"/>
      <c r="J56" s="30"/>
      <c r="P56" s="4"/>
    </row>
    <row r="57" spans="2:16" ht="15" customHeight="1" thickBot="1" x14ac:dyDescent="0.3">
      <c r="B57" s="214"/>
      <c r="C57" s="108" t="s">
        <v>80</v>
      </c>
      <c r="D57" s="109">
        <f>+(D56-D55)/D55</f>
        <v>2.7132941911678456E-2</v>
      </c>
      <c r="E57" s="109">
        <f t="shared" ref="E57:H57" si="6">+(E56-E55)/E55</f>
        <v>-0.12335225633097766</v>
      </c>
      <c r="F57" s="109">
        <f t="shared" si="6"/>
        <v>1.681798068160462E-2</v>
      </c>
      <c r="G57" s="109">
        <f t="shared" si="6"/>
        <v>0.23370998196260054</v>
      </c>
      <c r="H57" s="109">
        <f t="shared" si="6"/>
        <v>3.0217186024551462E-3</v>
      </c>
      <c r="I57" s="92"/>
      <c r="J57" s="30"/>
      <c r="P57" s="4"/>
    </row>
    <row r="58" spans="2:16" ht="15" customHeight="1" thickTop="1" x14ac:dyDescent="0.25">
      <c r="B58" s="212" t="s">
        <v>61</v>
      </c>
      <c r="C58" s="31">
        <v>2008</v>
      </c>
      <c r="D58" s="36">
        <v>49301.413620643078</v>
      </c>
      <c r="E58" s="33">
        <v>40642.391119621403</v>
      </c>
      <c r="F58" s="36">
        <v>12558.512659371645</v>
      </c>
      <c r="G58" s="37">
        <v>-2475.8016984864553</v>
      </c>
      <c r="H58" s="36">
        <v>600</v>
      </c>
      <c r="I58" s="99"/>
      <c r="J58" s="30"/>
      <c r="P58" s="4"/>
    </row>
    <row r="59" spans="2:16" ht="15" customHeight="1" x14ac:dyDescent="0.25">
      <c r="B59" s="213"/>
      <c r="C59" s="31">
        <v>2009</v>
      </c>
      <c r="D59" s="32">
        <v>59424.812077995826</v>
      </c>
      <c r="E59" s="33">
        <v>36205.669613169979</v>
      </c>
      <c r="F59" s="36">
        <v>12222.318618457613</v>
      </c>
      <c r="G59" s="37">
        <v>10915.798943863321</v>
      </c>
      <c r="H59" s="36">
        <v>654</v>
      </c>
      <c r="I59" s="33"/>
      <c r="J59" s="3"/>
      <c r="P59" s="4"/>
    </row>
    <row r="60" spans="2:16" ht="15" customHeight="1" x14ac:dyDescent="0.25">
      <c r="B60" s="213"/>
      <c r="C60" s="31">
        <v>2010</v>
      </c>
      <c r="D60" s="36">
        <v>55835.376506779023</v>
      </c>
      <c r="E60" s="33">
        <v>35064.529615251515</v>
      </c>
      <c r="F60" s="36">
        <v>11121.898761210705</v>
      </c>
      <c r="G60" s="37">
        <v>9308.178318880784</v>
      </c>
      <c r="H60" s="36">
        <v>694</v>
      </c>
      <c r="I60" s="33"/>
      <c r="J60" s="3"/>
      <c r="P60" s="4"/>
    </row>
    <row r="61" spans="2:16" ht="15" customHeight="1" x14ac:dyDescent="0.25">
      <c r="B61" s="213"/>
      <c r="C61" s="31">
        <v>2011</v>
      </c>
      <c r="D61" s="36">
        <v>62312.517797675609</v>
      </c>
      <c r="E61" s="33">
        <v>46364.244255415593</v>
      </c>
      <c r="F61" s="36">
        <v>13359.208202793674</v>
      </c>
      <c r="G61" s="37">
        <v>2475.044126711995</v>
      </c>
      <c r="H61" s="36">
        <v>684</v>
      </c>
      <c r="I61" s="33"/>
      <c r="J61" s="3"/>
      <c r="P61" s="4"/>
    </row>
    <row r="62" spans="2:16" ht="15" customHeight="1" x14ac:dyDescent="0.25">
      <c r="B62" s="213"/>
      <c r="C62" s="31">
        <v>2012</v>
      </c>
      <c r="D62" s="36">
        <v>67065.123789246485</v>
      </c>
      <c r="E62" s="33">
        <v>47670.14978463226</v>
      </c>
      <c r="F62" s="36">
        <v>11993.667558969659</v>
      </c>
      <c r="G62" s="37">
        <v>6972.427827655596</v>
      </c>
      <c r="H62" s="36">
        <v>720</v>
      </c>
      <c r="I62" s="33"/>
      <c r="J62" s="3"/>
      <c r="P62" s="4"/>
    </row>
    <row r="63" spans="2:16" ht="15" customHeight="1" x14ac:dyDescent="0.25">
      <c r="B63" s="213"/>
      <c r="C63" s="31">
        <v>2013</v>
      </c>
      <c r="D63" s="36">
        <v>67687.431225009976</v>
      </c>
      <c r="E63" s="33">
        <v>51561.698829082838</v>
      </c>
      <c r="F63" s="36">
        <v>13076.634055189885</v>
      </c>
      <c r="G63" s="37">
        <v>3116.9886656404083</v>
      </c>
      <c r="H63" s="36">
        <v>644</v>
      </c>
      <c r="I63" s="33"/>
      <c r="J63" s="3"/>
      <c r="P63" s="4"/>
    </row>
    <row r="64" spans="2:16" ht="15" customHeight="1" x14ac:dyDescent="0.25">
      <c r="B64" s="213"/>
      <c r="C64" s="31">
        <v>2014</v>
      </c>
      <c r="D64" s="36">
        <v>62682.97552174321</v>
      </c>
      <c r="E64" s="33">
        <v>45757.817702667475</v>
      </c>
      <c r="F64" s="36">
        <v>12875.207752115552</v>
      </c>
      <c r="G64" s="37">
        <v>3882.3076877919466</v>
      </c>
      <c r="H64" s="36">
        <v>708</v>
      </c>
      <c r="I64" s="33"/>
      <c r="J64" s="3"/>
      <c r="P64" s="4"/>
    </row>
    <row r="65" spans="2:16" ht="15" customHeight="1" x14ac:dyDescent="0.25">
      <c r="B65" s="213"/>
      <c r="C65" s="31">
        <v>2015</v>
      </c>
      <c r="D65" s="36">
        <v>69950.613369976665</v>
      </c>
      <c r="E65" s="33">
        <v>56721.723865806038</v>
      </c>
      <c r="F65" s="36">
        <v>13940.588358804896</v>
      </c>
      <c r="G65" s="37">
        <v>-887.01489436364341</v>
      </c>
      <c r="H65" s="36">
        <v>762</v>
      </c>
      <c r="I65" s="33"/>
      <c r="J65" s="3"/>
      <c r="P65" s="4"/>
    </row>
    <row r="66" spans="2:16" ht="15" customHeight="1" x14ac:dyDescent="0.25">
      <c r="B66" s="213"/>
      <c r="C66" s="31">
        <v>2016</v>
      </c>
      <c r="D66" s="36">
        <v>61370.545289176058</v>
      </c>
      <c r="E66" s="33">
        <v>44953.665808566788</v>
      </c>
      <c r="F66" s="36">
        <v>13209.694938522396</v>
      </c>
      <c r="G66" s="37">
        <v>2999.2494286720066</v>
      </c>
      <c r="H66" s="36">
        <v>753</v>
      </c>
      <c r="I66" s="33"/>
      <c r="J66" s="3"/>
      <c r="P66" s="4"/>
    </row>
    <row r="67" spans="2:16" ht="15" customHeight="1" x14ac:dyDescent="0.25">
      <c r="B67" s="213"/>
      <c r="C67" s="31">
        <v>2017</v>
      </c>
      <c r="D67" s="36">
        <v>70972.762926232259</v>
      </c>
      <c r="E67" s="33">
        <v>50387.058345168312</v>
      </c>
      <c r="F67" s="36">
        <v>13296.496780295391</v>
      </c>
      <c r="G67" s="37">
        <v>6993.7348505701011</v>
      </c>
      <c r="H67" s="36">
        <v>911</v>
      </c>
      <c r="I67" s="33"/>
      <c r="J67" s="3"/>
      <c r="P67" s="4"/>
    </row>
    <row r="68" spans="2:16" ht="15" customHeight="1" x14ac:dyDescent="0.25">
      <c r="B68" s="213"/>
      <c r="C68" s="31">
        <v>2018</v>
      </c>
      <c r="D68" s="36">
        <v>80421.310782259534</v>
      </c>
      <c r="E68" s="33">
        <v>54350.088282767952</v>
      </c>
      <c r="F68" s="36">
        <v>12971.03423479644</v>
      </c>
      <c r="G68" s="37">
        <v>12891.388428986265</v>
      </c>
      <c r="H68" s="36">
        <v>960</v>
      </c>
      <c r="I68" s="33"/>
      <c r="J68" s="3"/>
      <c r="P68" s="4"/>
    </row>
    <row r="69" spans="2:16" ht="15" customHeight="1" x14ac:dyDescent="0.25">
      <c r="B69" s="213"/>
      <c r="C69" s="31">
        <v>2019</v>
      </c>
      <c r="D69" s="36">
        <v>87043.296885257339</v>
      </c>
      <c r="E69" s="33">
        <v>62341.531874286316</v>
      </c>
      <c r="F69" s="36">
        <v>14750.597082503073</v>
      </c>
      <c r="G69" s="37">
        <v>9676.7172705806479</v>
      </c>
      <c r="H69" s="36">
        <v>940</v>
      </c>
      <c r="I69" s="33"/>
      <c r="J69" s="3"/>
      <c r="P69" s="4"/>
    </row>
    <row r="70" spans="2:16" ht="15" customHeight="1" x14ac:dyDescent="0.25">
      <c r="B70" s="213"/>
      <c r="C70" s="31">
        <v>2020</v>
      </c>
      <c r="D70" s="36">
        <v>74132.134607599321</v>
      </c>
      <c r="E70" s="33">
        <v>59035.483233173756</v>
      </c>
      <c r="F70" s="36">
        <v>15647.306401096052</v>
      </c>
      <c r="G70" s="37">
        <v>-752.73462772842163</v>
      </c>
      <c r="H70" s="36">
        <v>937</v>
      </c>
      <c r="I70" s="99"/>
      <c r="J70" s="24"/>
      <c r="P70" s="4"/>
    </row>
    <row r="71" spans="2:16" ht="15" customHeight="1" x14ac:dyDescent="0.25">
      <c r="B71" s="213"/>
      <c r="C71" s="31">
        <v>2021</v>
      </c>
      <c r="D71" s="36">
        <v>83065.530634133407</v>
      </c>
      <c r="E71" s="33">
        <v>63883.979573367978</v>
      </c>
      <c r="F71" s="36">
        <v>13504.364439843415</v>
      </c>
      <c r="G71" s="37">
        <v>5488.8011819349977</v>
      </c>
      <c r="H71" s="36">
        <v>979</v>
      </c>
      <c r="I71" s="99"/>
      <c r="J71" s="24"/>
      <c r="P71" s="4"/>
    </row>
    <row r="72" spans="2:16" ht="15" customHeight="1" x14ac:dyDescent="0.25">
      <c r="B72" s="213"/>
      <c r="C72" s="31">
        <v>2022</v>
      </c>
      <c r="D72" s="36">
        <v>99434.393200413077</v>
      </c>
      <c r="E72" s="33">
        <v>74380.99381153482</v>
      </c>
      <c r="F72" s="36">
        <v>13105.205106245317</v>
      </c>
      <c r="G72" s="37">
        <v>11799.254268858269</v>
      </c>
      <c r="H72" s="36">
        <v>510</v>
      </c>
      <c r="I72" s="150"/>
      <c r="J72" s="3"/>
      <c r="P72" s="4"/>
    </row>
    <row r="73" spans="2:16" ht="15" customHeight="1" x14ac:dyDescent="0.25">
      <c r="B73" s="213"/>
      <c r="C73" s="31">
        <v>2023</v>
      </c>
      <c r="D73" s="36">
        <v>133326.74867032262</v>
      </c>
      <c r="E73" s="33">
        <v>96114.571340705559</v>
      </c>
      <c r="F73" s="36">
        <v>19379.224178854784</v>
      </c>
      <c r="G73" s="37">
        <v>17659.266753072174</v>
      </c>
      <c r="H73" s="36">
        <v>520</v>
      </c>
      <c r="I73" s="33"/>
      <c r="J73" s="3"/>
      <c r="P73" s="4"/>
    </row>
    <row r="74" spans="2:16" ht="15" customHeight="1" x14ac:dyDescent="0.25">
      <c r="B74" s="213"/>
      <c r="C74" s="35" t="s">
        <v>76</v>
      </c>
      <c r="D74" s="36">
        <v>121473.51562510961</v>
      </c>
      <c r="E74" s="33">
        <v>81776.853865755402</v>
      </c>
      <c r="F74" s="36">
        <v>15891.470411783019</v>
      </c>
      <c r="G74" s="37">
        <v>23649.864867254411</v>
      </c>
      <c r="H74" s="36">
        <v>527</v>
      </c>
      <c r="I74" s="33"/>
      <c r="J74" s="3"/>
      <c r="P74" s="4"/>
    </row>
    <row r="75" spans="2:16" ht="15" customHeight="1" thickBot="1" x14ac:dyDescent="0.3">
      <c r="B75" s="214"/>
      <c r="C75" s="108" t="s">
        <v>80</v>
      </c>
      <c r="D75" s="109">
        <f>+(D74-D73)/D73</f>
        <v>-8.8903638342839444E-2</v>
      </c>
      <c r="E75" s="109">
        <f t="shared" ref="E75:H75" si="7">+(E74-E73)/E73</f>
        <v>-0.149173192731891</v>
      </c>
      <c r="F75" s="109">
        <f t="shared" si="7"/>
        <v>-0.17997385937035348</v>
      </c>
      <c r="G75" s="109">
        <f t="shared" si="7"/>
        <v>0.3392325512688717</v>
      </c>
      <c r="H75" s="109">
        <f t="shared" si="7"/>
        <v>1.3461538461538462E-2</v>
      </c>
      <c r="I75" s="33"/>
      <c r="J75" s="3"/>
      <c r="P75" s="4"/>
    </row>
    <row r="76" spans="2:16" ht="15" customHeight="1" thickTop="1" x14ac:dyDescent="0.25">
      <c r="B76" s="212" t="s">
        <v>71</v>
      </c>
      <c r="C76" s="31">
        <v>2008</v>
      </c>
      <c r="D76" s="32" t="s">
        <v>69</v>
      </c>
      <c r="E76" s="32" t="s">
        <v>69</v>
      </c>
      <c r="F76" s="32" t="s">
        <v>69</v>
      </c>
      <c r="G76" s="32" t="s">
        <v>69</v>
      </c>
      <c r="H76" s="32" t="s">
        <v>69</v>
      </c>
      <c r="I76" s="33"/>
      <c r="J76" s="3"/>
      <c r="P76" s="4"/>
    </row>
    <row r="77" spans="2:16" ht="15" customHeight="1" x14ac:dyDescent="0.25">
      <c r="B77" s="213"/>
      <c r="C77" s="31">
        <v>2009</v>
      </c>
      <c r="D77" s="32" t="s">
        <v>69</v>
      </c>
      <c r="E77" s="32" t="s">
        <v>69</v>
      </c>
      <c r="F77" s="32" t="s">
        <v>69</v>
      </c>
      <c r="G77" s="32" t="s">
        <v>69</v>
      </c>
      <c r="H77" s="32" t="s">
        <v>69</v>
      </c>
      <c r="I77" s="33"/>
      <c r="J77" s="3"/>
      <c r="P77" s="4"/>
    </row>
    <row r="78" spans="2:16" ht="15" customHeight="1" x14ac:dyDescent="0.25">
      <c r="B78" s="213"/>
      <c r="C78" s="31">
        <v>2010</v>
      </c>
      <c r="D78" s="32" t="s">
        <v>69</v>
      </c>
      <c r="E78" s="32" t="s">
        <v>69</v>
      </c>
      <c r="F78" s="32" t="s">
        <v>69</v>
      </c>
      <c r="G78" s="32" t="s">
        <v>69</v>
      </c>
      <c r="H78" s="32" t="s">
        <v>69</v>
      </c>
      <c r="I78" s="33"/>
      <c r="J78" s="3"/>
      <c r="P78" s="4"/>
    </row>
    <row r="79" spans="2:16" ht="15" customHeight="1" x14ac:dyDescent="0.25">
      <c r="B79" s="213"/>
      <c r="C79" s="31">
        <v>2011</v>
      </c>
      <c r="D79" s="32" t="s">
        <v>69</v>
      </c>
      <c r="E79" s="32" t="s">
        <v>69</v>
      </c>
      <c r="F79" s="32" t="s">
        <v>69</v>
      </c>
      <c r="G79" s="32" t="s">
        <v>69</v>
      </c>
      <c r="H79" s="32" t="s">
        <v>69</v>
      </c>
      <c r="I79" s="33"/>
      <c r="J79" s="3"/>
      <c r="P79" s="4"/>
    </row>
    <row r="80" spans="2:16" ht="15" customHeight="1" x14ac:dyDescent="0.25">
      <c r="B80" s="213"/>
      <c r="C80" s="31">
        <v>2012</v>
      </c>
      <c r="D80" s="32" t="s">
        <v>69</v>
      </c>
      <c r="E80" s="32" t="s">
        <v>69</v>
      </c>
      <c r="F80" s="32" t="s">
        <v>69</v>
      </c>
      <c r="G80" s="32" t="s">
        <v>69</v>
      </c>
      <c r="H80" s="32" t="s">
        <v>69</v>
      </c>
      <c r="I80" s="33"/>
      <c r="J80" s="3"/>
      <c r="P80" s="4"/>
    </row>
    <row r="81" spans="2:16" ht="15" customHeight="1" x14ac:dyDescent="0.25">
      <c r="B81" s="213"/>
      <c r="C81" s="31">
        <v>2013</v>
      </c>
      <c r="D81" s="32" t="s">
        <v>69</v>
      </c>
      <c r="E81" s="32" t="s">
        <v>69</v>
      </c>
      <c r="F81" s="32" t="s">
        <v>69</v>
      </c>
      <c r="G81" s="32" t="s">
        <v>69</v>
      </c>
      <c r="H81" s="32" t="s">
        <v>69</v>
      </c>
      <c r="I81" s="33"/>
      <c r="J81" s="3"/>
      <c r="P81" s="4"/>
    </row>
    <row r="82" spans="2:16" ht="15" customHeight="1" x14ac:dyDescent="0.25">
      <c r="B82" s="213"/>
      <c r="C82" s="31">
        <v>2014</v>
      </c>
      <c r="D82" s="32" t="s">
        <v>69</v>
      </c>
      <c r="E82" s="32" t="s">
        <v>69</v>
      </c>
      <c r="F82" s="32" t="s">
        <v>69</v>
      </c>
      <c r="G82" s="32" t="s">
        <v>69</v>
      </c>
      <c r="H82" s="32" t="s">
        <v>69</v>
      </c>
      <c r="I82" s="33"/>
      <c r="J82" s="3"/>
      <c r="P82" s="4"/>
    </row>
    <row r="83" spans="2:16" ht="15" customHeight="1" x14ac:dyDescent="0.25">
      <c r="B83" s="213"/>
      <c r="C83" s="31">
        <v>2015</v>
      </c>
      <c r="D83" s="32" t="s">
        <v>69</v>
      </c>
      <c r="E83" s="32" t="s">
        <v>69</v>
      </c>
      <c r="F83" s="32" t="s">
        <v>69</v>
      </c>
      <c r="G83" s="32" t="s">
        <v>69</v>
      </c>
      <c r="H83" s="32" t="s">
        <v>69</v>
      </c>
      <c r="I83" s="33"/>
      <c r="J83" s="3"/>
      <c r="P83" s="4"/>
    </row>
    <row r="84" spans="2:16" ht="15" customHeight="1" x14ac:dyDescent="0.25">
      <c r="B84" s="213"/>
      <c r="C84" s="31">
        <v>2016</v>
      </c>
      <c r="D84" s="32" t="s">
        <v>69</v>
      </c>
      <c r="E84" s="32" t="s">
        <v>69</v>
      </c>
      <c r="F84" s="32" t="s">
        <v>69</v>
      </c>
      <c r="G84" s="32" t="s">
        <v>69</v>
      </c>
      <c r="H84" s="32" t="s">
        <v>69</v>
      </c>
      <c r="I84" s="33"/>
      <c r="J84" s="3"/>
      <c r="P84" s="4"/>
    </row>
    <row r="85" spans="2:16" ht="15" customHeight="1" x14ac:dyDescent="0.25">
      <c r="B85" s="213"/>
      <c r="C85" s="31">
        <v>2017</v>
      </c>
      <c r="D85" s="32" t="s">
        <v>69</v>
      </c>
      <c r="E85" s="32" t="s">
        <v>69</v>
      </c>
      <c r="F85" s="32" t="s">
        <v>69</v>
      </c>
      <c r="G85" s="32" t="s">
        <v>69</v>
      </c>
      <c r="H85" s="32" t="s">
        <v>69</v>
      </c>
      <c r="I85" s="33"/>
      <c r="J85" s="3"/>
      <c r="P85" s="4"/>
    </row>
    <row r="86" spans="2:16" ht="15" customHeight="1" x14ac:dyDescent="0.25">
      <c r="B86" s="213"/>
      <c r="C86" s="31">
        <v>2018</v>
      </c>
      <c r="D86" s="32" t="s">
        <v>69</v>
      </c>
      <c r="E86" s="32" t="s">
        <v>69</v>
      </c>
      <c r="F86" s="32" t="s">
        <v>69</v>
      </c>
      <c r="G86" s="32" t="s">
        <v>69</v>
      </c>
      <c r="H86" s="32" t="s">
        <v>69</v>
      </c>
      <c r="I86" s="33"/>
      <c r="J86" s="3"/>
      <c r="P86" s="4"/>
    </row>
    <row r="87" spans="2:16" ht="15" customHeight="1" x14ac:dyDescent="0.25">
      <c r="B87" s="213"/>
      <c r="C87" s="31">
        <v>2019</v>
      </c>
      <c r="D87" s="32" t="s">
        <v>69</v>
      </c>
      <c r="E87" s="32" t="s">
        <v>69</v>
      </c>
      <c r="F87" s="32" t="s">
        <v>69</v>
      </c>
      <c r="G87" s="32" t="s">
        <v>69</v>
      </c>
      <c r="H87" s="32" t="s">
        <v>69</v>
      </c>
      <c r="I87" s="33"/>
      <c r="J87" s="3"/>
      <c r="P87" s="4"/>
    </row>
    <row r="88" spans="2:16" ht="15" customHeight="1" x14ac:dyDescent="0.25">
      <c r="B88" s="213"/>
      <c r="C88" s="31">
        <v>2020</v>
      </c>
      <c r="D88" s="32" t="s">
        <v>69</v>
      </c>
      <c r="E88" s="32" t="s">
        <v>69</v>
      </c>
      <c r="F88" s="32" t="s">
        <v>69</v>
      </c>
      <c r="G88" s="32" t="s">
        <v>69</v>
      </c>
      <c r="H88" s="32" t="s">
        <v>69</v>
      </c>
      <c r="I88" s="33"/>
      <c r="J88" s="3"/>
      <c r="P88" s="4"/>
    </row>
    <row r="89" spans="2:16" ht="15" customHeight="1" x14ac:dyDescent="0.25">
      <c r="B89" s="213"/>
      <c r="C89" s="31">
        <v>2021</v>
      </c>
      <c r="D89" s="32" t="s">
        <v>69</v>
      </c>
      <c r="E89" s="32" t="s">
        <v>69</v>
      </c>
      <c r="F89" s="32" t="s">
        <v>69</v>
      </c>
      <c r="G89" s="32" t="s">
        <v>69</v>
      </c>
      <c r="H89" s="32" t="s">
        <v>69</v>
      </c>
      <c r="I89" s="33"/>
      <c r="J89" s="3"/>
      <c r="P89" s="4"/>
    </row>
    <row r="90" spans="2:16" ht="15" customHeight="1" x14ac:dyDescent="0.25">
      <c r="B90" s="213"/>
      <c r="C90" s="31">
        <v>2022</v>
      </c>
      <c r="D90" s="36">
        <v>6741.670430000001</v>
      </c>
      <c r="E90" s="36">
        <v>4915.9712420000014</v>
      </c>
      <c r="F90" s="36">
        <v>1386.9255399999997</v>
      </c>
      <c r="G90" s="37">
        <v>427.62625799999989</v>
      </c>
      <c r="H90" s="32" t="s">
        <v>69</v>
      </c>
      <c r="I90" s="99"/>
      <c r="J90" s="3"/>
      <c r="P90" s="4"/>
    </row>
    <row r="91" spans="2:16" ht="15" customHeight="1" x14ac:dyDescent="0.25">
      <c r="B91" s="213"/>
      <c r="C91" s="31">
        <v>2023</v>
      </c>
      <c r="D91" s="32">
        <v>8204.5952600000001</v>
      </c>
      <c r="E91" s="32">
        <v>5881.84573</v>
      </c>
      <c r="F91" s="32">
        <v>1503.8757599999999</v>
      </c>
      <c r="G91" s="37">
        <v>783.30429999999967</v>
      </c>
      <c r="H91" s="32" t="s">
        <v>69</v>
      </c>
      <c r="I91" s="32"/>
      <c r="J91" s="3"/>
      <c r="P91" s="4"/>
    </row>
    <row r="92" spans="2:16" ht="15" customHeight="1" x14ac:dyDescent="0.25">
      <c r="B92" s="213"/>
      <c r="C92" s="35" t="s">
        <v>76</v>
      </c>
      <c r="D92" s="32">
        <v>11852.9655</v>
      </c>
      <c r="E92" s="32">
        <v>8773.4773295446903</v>
      </c>
      <c r="F92" s="32">
        <v>1835.1682421633539</v>
      </c>
      <c r="G92" s="37">
        <v>1210.6497882919566</v>
      </c>
      <c r="H92" s="32">
        <v>97</v>
      </c>
      <c r="I92" s="32"/>
      <c r="J92" s="3"/>
      <c r="P92" s="4"/>
    </row>
    <row r="93" spans="2:16" ht="15" customHeight="1" thickBot="1" x14ac:dyDescent="0.3">
      <c r="B93" s="214"/>
      <c r="C93" s="108" t="s">
        <v>80</v>
      </c>
      <c r="D93" s="109">
        <f>+(D92-D91)/D91</f>
        <v>0.44467400577173627</v>
      </c>
      <c r="E93" s="109">
        <f t="shared" ref="E93:G93" si="8">+(E92-E91)/E91</f>
        <v>0.49161976227905763</v>
      </c>
      <c r="F93" s="109">
        <f t="shared" si="8"/>
        <v>0.2202924543203981</v>
      </c>
      <c r="G93" s="109">
        <f t="shared" si="8"/>
        <v>0.54556765268868956</v>
      </c>
      <c r="H93" s="109"/>
      <c r="J93" s="3"/>
      <c r="P93" s="4"/>
    </row>
    <row r="94" spans="2:16" ht="15" customHeight="1" thickTop="1" x14ac:dyDescent="0.25">
      <c r="B94" s="212" t="s">
        <v>107</v>
      </c>
      <c r="C94" s="31">
        <v>2008</v>
      </c>
      <c r="D94" s="32">
        <f>+'Industria de Transfor Pesquera'!D14</f>
        <v>257042.26030572099</v>
      </c>
      <c r="E94" s="32">
        <f>+D94-'Industria de Transfor Pesquera'!E14</f>
        <v>196049.52449587011</v>
      </c>
      <c r="F94" s="32">
        <f>+'Industria de Transfor Pesquera'!F14</f>
        <v>42979.847655490201</v>
      </c>
      <c r="G94" s="32">
        <f>+'Industria de Transfor Pesquera'!G14</f>
        <v>17709.930464549801</v>
      </c>
      <c r="H94" s="32">
        <v>1912</v>
      </c>
      <c r="J94" s="3"/>
      <c r="P94" s="4"/>
    </row>
    <row r="95" spans="2:16" ht="15" customHeight="1" x14ac:dyDescent="0.25">
      <c r="B95" s="213"/>
      <c r="C95" s="31">
        <v>2009</v>
      </c>
      <c r="D95" s="32">
        <f>+'Industria de Transfor Pesquera'!D15</f>
        <v>251415.61436072559</v>
      </c>
      <c r="E95" s="32">
        <f>+D95-'Industria de Transfor Pesquera'!E15</f>
        <v>188262.12606225058</v>
      </c>
      <c r="F95" s="32">
        <f>+'Industria de Transfor Pesquera'!F15</f>
        <v>44907.344846402331</v>
      </c>
      <c r="G95" s="32">
        <f>+'Industria de Transfor Pesquera'!G15</f>
        <v>17939.475983615615</v>
      </c>
      <c r="H95" s="32">
        <v>2070</v>
      </c>
      <c r="J95" s="3"/>
      <c r="P95" s="4"/>
    </row>
    <row r="96" spans="2:16" ht="15" customHeight="1" x14ac:dyDescent="0.25">
      <c r="B96" s="213"/>
      <c r="C96" s="31">
        <v>2010</v>
      </c>
      <c r="D96" s="32">
        <f>+'Industria de Transfor Pesquera'!D16</f>
        <v>244715.00573095799</v>
      </c>
      <c r="E96" s="32">
        <f>+D96-'Industria de Transfor Pesquera'!E16</f>
        <v>179972.05356987048</v>
      </c>
      <c r="F96" s="32">
        <f>+'Industria de Transfor Pesquera'!F16</f>
        <v>42933.604301981075</v>
      </c>
      <c r="G96" s="32">
        <f>+'Industria de Transfor Pesquera'!G16</f>
        <v>22152.489022605128</v>
      </c>
      <c r="H96" s="32">
        <v>1974</v>
      </c>
      <c r="J96" s="3"/>
      <c r="P96" s="4"/>
    </row>
    <row r="97" spans="2:16" ht="15" customHeight="1" x14ac:dyDescent="0.25">
      <c r="B97" s="213"/>
      <c r="C97" s="31">
        <v>2011</v>
      </c>
      <c r="D97" s="32">
        <f>+'Industria de Transfor Pesquera'!D17</f>
        <v>242295.377958984</v>
      </c>
      <c r="E97" s="32">
        <f>+D97-'Industria de Transfor Pesquera'!E17</f>
        <v>178160.58601100426</v>
      </c>
      <c r="F97" s="32">
        <f>+'Industria de Transfor Pesquera'!F17</f>
        <v>39712.646973031078</v>
      </c>
      <c r="G97" s="32">
        <f>+'Industria de Transfor Pesquera'!G17</f>
        <v>23791.666382079453</v>
      </c>
      <c r="H97" s="32">
        <v>1940</v>
      </c>
      <c r="J97" s="3"/>
      <c r="P97" s="4"/>
    </row>
    <row r="98" spans="2:16" ht="15" customHeight="1" x14ac:dyDescent="0.25">
      <c r="B98" s="213"/>
      <c r="C98" s="31">
        <v>2012</v>
      </c>
      <c r="D98" s="32">
        <f>+'Industria de Transfor Pesquera'!D18</f>
        <v>235823.85417999997</v>
      </c>
      <c r="E98" s="32">
        <f>+D98-'Industria de Transfor Pesquera'!E18</f>
        <v>168736.85268999997</v>
      </c>
      <c r="F98" s="32">
        <f>+'Industria de Transfor Pesquera'!F18</f>
        <v>46469.480930000005</v>
      </c>
      <c r="G98" s="32">
        <f>+'Industria de Transfor Pesquera'!G18</f>
        <v>20502.514759999998</v>
      </c>
      <c r="H98" s="32">
        <v>1958</v>
      </c>
      <c r="J98" s="3"/>
      <c r="P98" s="4"/>
    </row>
    <row r="99" spans="2:16" ht="15" customHeight="1" x14ac:dyDescent="0.25">
      <c r="B99" s="213"/>
      <c r="C99" s="31">
        <v>2013</v>
      </c>
      <c r="D99" s="32">
        <f>+'Industria de Transfor Pesquera'!D19</f>
        <v>230432.61437561648</v>
      </c>
      <c r="E99" s="32">
        <f>+D99-'Industria de Transfor Pesquera'!E19</f>
        <v>158774.99033561649</v>
      </c>
      <c r="F99" s="32">
        <f>+'Industria de Transfor Pesquera'!F19</f>
        <v>40718.815480000005</v>
      </c>
      <c r="G99" s="32">
        <f>+'Industria de Transfor Pesquera'!G19</f>
        <v>30535.790309999997</v>
      </c>
      <c r="H99" s="32">
        <v>1956</v>
      </c>
      <c r="J99" s="3"/>
      <c r="P99" s="4"/>
    </row>
    <row r="100" spans="2:16" ht="15" customHeight="1" x14ac:dyDescent="0.25">
      <c r="B100" s="213"/>
      <c r="C100" s="31">
        <v>2014</v>
      </c>
      <c r="D100" s="32">
        <f>+'Industria de Transfor Pesquera'!D20</f>
        <v>237797.88086999996</v>
      </c>
      <c r="E100" s="32">
        <f>+D100-'Industria de Transfor Pesquera'!E20</f>
        <v>171416.77792999998</v>
      </c>
      <c r="F100" s="32">
        <f>+'Industria de Transfor Pesquera'!F20</f>
        <v>42663.874390000004</v>
      </c>
      <c r="G100" s="32">
        <f>+'Industria de Transfor Pesquera'!G20</f>
        <v>24318.671920000001</v>
      </c>
      <c r="H100" s="32">
        <v>1969</v>
      </c>
      <c r="J100" s="3"/>
      <c r="P100" s="4"/>
    </row>
    <row r="101" spans="2:16" ht="15" customHeight="1" x14ac:dyDescent="0.25">
      <c r="B101" s="213"/>
      <c r="C101" s="31">
        <v>2015</v>
      </c>
      <c r="D101" s="32">
        <f>+'Industria de Transfor Pesquera'!D21</f>
        <v>245372.09134999994</v>
      </c>
      <c r="E101" s="32">
        <f>+D101-'Industria de Transfor Pesquera'!E21</f>
        <v>180190.08589302702</v>
      </c>
      <c r="F101" s="32">
        <f>+'Industria de Transfor Pesquera'!F21</f>
        <v>42156.848250069997</v>
      </c>
      <c r="G101" s="32">
        <f>+'Industria de Transfor Pesquera'!G21</f>
        <v>22914.88898950618</v>
      </c>
      <c r="H101" s="32">
        <v>2042</v>
      </c>
      <c r="J101" s="3"/>
      <c r="P101" s="4"/>
    </row>
    <row r="102" spans="2:16" ht="15" customHeight="1" x14ac:dyDescent="0.25">
      <c r="B102" s="213"/>
      <c r="C102" s="31">
        <v>2016</v>
      </c>
      <c r="D102" s="32">
        <f>+'Industria de Transfor Pesquera'!D22</f>
        <v>343295.06750172982</v>
      </c>
      <c r="E102" s="32">
        <f>+D102-'Industria de Transfor Pesquera'!E22</f>
        <v>265289.23695172981</v>
      </c>
      <c r="F102" s="32">
        <f>+'Industria de Transfor Pesquera'!F22</f>
        <v>50580.831060000011</v>
      </c>
      <c r="G102" s="32">
        <f>+'Industria de Transfor Pesquera'!G22</f>
        <v>27107.813178191209</v>
      </c>
      <c r="H102" s="32">
        <v>2110</v>
      </c>
      <c r="J102" s="3"/>
      <c r="P102" s="4"/>
    </row>
    <row r="103" spans="2:16" ht="15" customHeight="1" x14ac:dyDescent="0.25">
      <c r="B103" s="213"/>
      <c r="C103" s="31">
        <v>2017</v>
      </c>
      <c r="D103" s="32">
        <f>+'Industria de Transfor Pesquera'!D23</f>
        <v>404786.82140850002</v>
      </c>
      <c r="E103" s="32">
        <f>+D103-'Industria de Transfor Pesquera'!E23</f>
        <v>315817.87985792762</v>
      </c>
      <c r="F103" s="32">
        <f>+'Industria de Transfor Pesquera'!F23</f>
        <v>54956.215209999988</v>
      </c>
      <c r="G103" s="32">
        <f>+'Industria de Transfor Pesquera'!G23</f>
        <v>33255.143637746209</v>
      </c>
      <c r="H103" s="32">
        <v>2382.982</v>
      </c>
      <c r="J103" s="3"/>
      <c r="P103" s="4"/>
    </row>
    <row r="104" spans="2:16" ht="15" customHeight="1" x14ac:dyDescent="0.25">
      <c r="B104" s="213"/>
      <c r="C104" s="31">
        <v>2018</v>
      </c>
      <c r="D104" s="32">
        <f>+'Industria de Transfor Pesquera'!D24</f>
        <v>458123.42227993021</v>
      </c>
      <c r="E104" s="32">
        <f>+D104-'Industria de Transfor Pesquera'!E24</f>
        <v>362875.41635476344</v>
      </c>
      <c r="F104" s="32">
        <f>+'Industria de Transfor Pesquera'!F24</f>
        <v>60557.343756900009</v>
      </c>
      <c r="G104" s="32">
        <f>+'Industria de Transfor Pesquera'!G24</f>
        <v>36981.408859996802</v>
      </c>
      <c r="H104" s="32">
        <v>2554</v>
      </c>
      <c r="J104" s="3"/>
      <c r="P104" s="4"/>
    </row>
    <row r="105" spans="2:16" ht="15" customHeight="1" x14ac:dyDescent="0.25">
      <c r="B105" s="213"/>
      <c r="C105" s="31">
        <v>2019</v>
      </c>
      <c r="D105" s="32">
        <f>+'Industria de Transfor Pesquera'!D25</f>
        <v>500735.72725742939</v>
      </c>
      <c r="E105" s="32">
        <f>+D105-'Industria de Transfor Pesquera'!E25</f>
        <v>396146.02828782488</v>
      </c>
      <c r="F105" s="32">
        <f>+'Industria de Transfor Pesquera'!F25</f>
        <v>69525.368401979475</v>
      </c>
      <c r="G105" s="32">
        <f>+'Industria de Transfor Pesquera'!G25</f>
        <v>36910.671559878938</v>
      </c>
      <c r="H105" s="32">
        <v>2704</v>
      </c>
      <c r="J105" s="3"/>
      <c r="P105" s="4"/>
    </row>
    <row r="106" spans="2:16" ht="15" customHeight="1" x14ac:dyDescent="0.25">
      <c r="B106" s="213"/>
      <c r="C106" s="31">
        <v>2020</v>
      </c>
      <c r="D106" s="32">
        <f>+'Industria de Transfor Pesquera'!D26</f>
        <v>450652.73935995047</v>
      </c>
      <c r="E106" s="32">
        <f>+D106-'Industria de Transfor Pesquera'!E26</f>
        <v>344650.4984174493</v>
      </c>
      <c r="F106" s="32">
        <f>+'Industria de Transfor Pesquera'!F26</f>
        <v>69659.939475031279</v>
      </c>
      <c r="G106" s="32">
        <f>+'Industria de Transfor Pesquera'!G26</f>
        <v>35900.595168496409</v>
      </c>
      <c r="H106" s="32">
        <v>3072</v>
      </c>
      <c r="J106" s="3"/>
      <c r="P106" s="4"/>
    </row>
    <row r="107" spans="2:16" ht="15" customHeight="1" x14ac:dyDescent="0.25">
      <c r="B107" s="213"/>
      <c r="C107" s="31">
        <v>2021</v>
      </c>
      <c r="D107" s="32">
        <f>+'Industria de Transfor Pesquera'!D27</f>
        <v>533605.15043376456</v>
      </c>
      <c r="E107" s="32">
        <f>+D107-'Industria de Transfor Pesquera'!E27</f>
        <v>402768.24194911128</v>
      </c>
      <c r="F107" s="32">
        <f>+'Industria de Transfor Pesquera'!F27</f>
        <v>79473.116775039787</v>
      </c>
      <c r="G107" s="32">
        <f>+'Industria de Transfor Pesquera'!G27</f>
        <v>47441.541992589177</v>
      </c>
      <c r="H107" s="32">
        <v>4047.94</v>
      </c>
      <c r="J107" s="3"/>
      <c r="P107" s="4"/>
    </row>
    <row r="108" spans="2:16" ht="15" customHeight="1" x14ac:dyDescent="0.25">
      <c r="B108" s="213"/>
      <c r="C108" s="31">
        <v>2022</v>
      </c>
      <c r="D108" s="32">
        <f>+'Industria de Transfor Pesquera'!D28</f>
        <v>820009.07166999986</v>
      </c>
      <c r="E108" s="32">
        <f>+D108-'Industria de Transfor Pesquera'!E28</f>
        <v>643192.62783999986</v>
      </c>
      <c r="F108" s="32">
        <f>+'Industria de Transfor Pesquera'!F28</f>
        <v>102353.50332999999</v>
      </c>
      <c r="G108" s="32">
        <f>+'Industria de Transfor Pesquera'!G28</f>
        <v>73787.507330000008</v>
      </c>
      <c r="H108" s="32">
        <v>4224</v>
      </c>
      <c r="J108" s="3"/>
      <c r="P108" s="4"/>
    </row>
    <row r="109" spans="2:16" ht="15" customHeight="1" x14ac:dyDescent="0.25">
      <c r="B109" s="213"/>
      <c r="C109" s="31">
        <v>2023</v>
      </c>
      <c r="D109" s="32">
        <f>+'Industria de Transfor Pesquera'!D29</f>
        <v>814189.92865000013</v>
      </c>
      <c r="E109" s="32">
        <f>+D109-'Industria de Transfor Pesquera'!E29</f>
        <v>633065.85641400015</v>
      </c>
      <c r="F109" s="32">
        <f>+'Industria de Transfor Pesquera'!F29</f>
        <v>100932.91581000002</v>
      </c>
      <c r="G109" s="32">
        <f>+'Industria de Transfor Pesquera'!G29</f>
        <v>78495.822355999961</v>
      </c>
      <c r="H109" s="32">
        <v>4101</v>
      </c>
      <c r="J109" s="3"/>
      <c r="P109" s="4"/>
    </row>
    <row r="110" spans="2:16" ht="15" customHeight="1" x14ac:dyDescent="0.25">
      <c r="B110" s="213"/>
      <c r="C110" s="35" t="s">
        <v>76</v>
      </c>
      <c r="D110" s="32">
        <f>+'Industria de Transfor Pesquera'!D30</f>
        <v>902210.24774927413</v>
      </c>
      <c r="E110" s="32">
        <f>+D110-'Industria de Transfor Pesquera'!E30</f>
        <v>709821.08380518097</v>
      </c>
      <c r="F110" s="32">
        <f>+'Industria de Transfor Pesquera'!F30</f>
        <v>109371.26433881148</v>
      </c>
      <c r="G110" s="32">
        <f>+'Industria de Transfor Pesquera'!G30</f>
        <v>84810.900422348917</v>
      </c>
      <c r="H110" s="32">
        <v>4083</v>
      </c>
      <c r="J110" s="3"/>
      <c r="P110" s="4"/>
    </row>
    <row r="111" spans="2:16" ht="15" customHeight="1" thickBot="1" x14ac:dyDescent="0.3">
      <c r="B111" s="214"/>
      <c r="C111" s="108" t="s">
        <v>80</v>
      </c>
      <c r="D111" s="109">
        <f>+(D110-D109)/D109</f>
        <v>0.10810784560455025</v>
      </c>
      <c r="E111" s="109">
        <f t="shared" ref="E111:H111" si="9">+(E110-E109)/E109</f>
        <v>0.12124366938056112</v>
      </c>
      <c r="F111" s="109">
        <f t="shared" si="9"/>
        <v>8.360353469522401E-2</v>
      </c>
      <c r="G111" s="109">
        <f t="shared" si="9"/>
        <v>8.045113582871144E-2</v>
      </c>
      <c r="H111" s="109">
        <f t="shared" si="9"/>
        <v>-4.3891733723482075E-3</v>
      </c>
      <c r="J111" s="3"/>
      <c r="P111" s="4"/>
    </row>
    <row r="112" spans="2:16" ht="15" customHeight="1" thickTop="1" x14ac:dyDescent="0.25">
      <c r="B112" s="212" t="s">
        <v>108</v>
      </c>
      <c r="C112" s="31">
        <v>2008</v>
      </c>
      <c r="D112" s="32">
        <f>+'Comercio May Pescado y mariscos'!D13</f>
        <v>188934.52168768202</v>
      </c>
      <c r="E112" s="32">
        <f>+D112-'Comercio May Pescado y mariscos'!E13</f>
        <v>79724.745939368411</v>
      </c>
      <c r="F112" s="32">
        <f>+'Comercio May Pescado y mariscos'!F13</f>
        <v>72251.72836467647</v>
      </c>
      <c r="G112" s="32">
        <f>+'Comercio May Pescado y mariscos'!G13</f>
        <v>34274.528482774484</v>
      </c>
      <c r="H112" s="32">
        <v>3568.3584922895784</v>
      </c>
      <c r="J112" s="3"/>
      <c r="P112" s="4"/>
    </row>
    <row r="113" spans="2:16" ht="15" customHeight="1" x14ac:dyDescent="0.25">
      <c r="B113" s="213"/>
      <c r="C113" s="31">
        <v>2009</v>
      </c>
      <c r="D113" s="32">
        <f>+'Comercio May Pescado y mariscos'!D14</f>
        <v>196489.98071398569</v>
      </c>
      <c r="E113" s="32">
        <f>+D113-'Comercio May Pescado y mariscos'!E14</f>
        <v>84852.794796481918</v>
      </c>
      <c r="F113" s="32">
        <f>+'Comercio May Pescado y mariscos'!F14</f>
        <v>76955.441724480828</v>
      </c>
      <c r="G113" s="32">
        <f>+'Comercio May Pescado y mariscos'!G14</f>
        <v>33006.789862355363</v>
      </c>
      <c r="H113" s="32">
        <v>3460.345858320246</v>
      </c>
      <c r="J113" s="3"/>
      <c r="P113" s="4"/>
    </row>
    <row r="114" spans="2:16" ht="15" customHeight="1" x14ac:dyDescent="0.25">
      <c r="B114" s="213"/>
      <c r="C114" s="31">
        <v>2010</v>
      </c>
      <c r="D114" s="32">
        <f>+'Comercio May Pescado y mariscos'!D15</f>
        <v>205535.96246500351</v>
      </c>
      <c r="E114" s="32">
        <f>+D114-'Comercio May Pescado y mariscos'!E15</f>
        <v>88388.673938276756</v>
      </c>
      <c r="F114" s="32">
        <f>+'Comercio May Pescado y mariscos'!F15</f>
        <v>81851.78020749618</v>
      </c>
      <c r="G114" s="32">
        <f>+'Comercio May Pescado y mariscos'!G15</f>
        <v>33832.856794227308</v>
      </c>
      <c r="H114" s="32">
        <v>3334.288423129236</v>
      </c>
      <c r="J114" s="3"/>
      <c r="P114" s="4"/>
    </row>
    <row r="115" spans="2:16" ht="15" customHeight="1" x14ac:dyDescent="0.25">
      <c r="B115" s="213"/>
      <c r="C115" s="31">
        <v>2011</v>
      </c>
      <c r="D115" s="32">
        <f>+'Comercio May Pescado y mariscos'!D16</f>
        <v>203072.61226262167</v>
      </c>
      <c r="E115" s="32">
        <f>+D115-'Comercio May Pescado y mariscos'!E16</f>
        <v>90075.248561069995</v>
      </c>
      <c r="F115" s="32">
        <f>+'Comercio May Pescado y mariscos'!F16</f>
        <v>83896.81009024207</v>
      </c>
      <c r="G115" s="32">
        <f>+'Comercio May Pescado y mariscos'!G16</f>
        <v>27808.05756768955</v>
      </c>
      <c r="H115" s="32">
        <v>3340.0570882211546</v>
      </c>
      <c r="J115" s="3"/>
      <c r="P115" s="4"/>
    </row>
    <row r="116" spans="2:16" ht="15" customHeight="1" x14ac:dyDescent="0.25">
      <c r="B116" s="213"/>
      <c r="C116" s="31">
        <v>2012</v>
      </c>
      <c r="D116" s="32">
        <f>+'Comercio May Pescado y mariscos'!D17</f>
        <v>209339.73466672527</v>
      </c>
      <c r="E116" s="32">
        <f>+D116-'Comercio May Pescado y mariscos'!E17</f>
        <v>99603.069377917695</v>
      </c>
      <c r="F116" s="32">
        <f>+'Comercio May Pescado y mariscos'!F17</f>
        <v>69982.324765443118</v>
      </c>
      <c r="G116" s="32">
        <f>+'Comercio May Pescado y mariscos'!G17</f>
        <v>37990.961620276241</v>
      </c>
      <c r="H116" s="32">
        <v>3248.3472834513013</v>
      </c>
      <c r="J116" s="3"/>
      <c r="P116" s="4"/>
    </row>
    <row r="117" spans="2:16" ht="15" customHeight="1" x14ac:dyDescent="0.25">
      <c r="B117" s="213"/>
      <c r="C117" s="31">
        <v>2013</v>
      </c>
      <c r="D117" s="32">
        <f>+'Comercio May Pescado y mariscos'!D18</f>
        <v>233330.17773908618</v>
      </c>
      <c r="E117" s="32">
        <f>+D117-'Comercio May Pescado y mariscos'!E18</f>
        <v>125772.04267907048</v>
      </c>
      <c r="F117" s="32">
        <f>+'Comercio May Pescado y mariscos'!F18</f>
        <v>62897.098263244698</v>
      </c>
      <c r="G117" s="32">
        <f>+'Comercio May Pescado y mariscos'!G18</f>
        <v>43291.400652967859</v>
      </c>
      <c r="H117" s="32">
        <v>3096.3517516743946</v>
      </c>
      <c r="J117" s="3"/>
      <c r="P117" s="4"/>
    </row>
    <row r="118" spans="2:16" ht="15" customHeight="1" x14ac:dyDescent="0.25">
      <c r="B118" s="213"/>
      <c r="C118" s="31">
        <v>2014</v>
      </c>
      <c r="D118" s="32">
        <f>+'Comercio May Pescado y mariscos'!D19</f>
        <v>257874.21488436262</v>
      </c>
      <c r="E118" s="32">
        <f>+D118-'Comercio May Pescado y mariscos'!E19</f>
        <v>140771.71596603567</v>
      </c>
      <c r="F118" s="32">
        <f>+'Comercio May Pescado y mariscos'!F19</f>
        <v>73466.400186794839</v>
      </c>
      <c r="G118" s="32">
        <f>+'Comercio May Pescado y mariscos'!G19</f>
        <v>41879.390865175308</v>
      </c>
      <c r="H118" s="32">
        <v>3509.5</v>
      </c>
      <c r="J118" s="3"/>
      <c r="P118" s="4"/>
    </row>
    <row r="119" spans="2:16" ht="15" customHeight="1" x14ac:dyDescent="0.25">
      <c r="B119" s="213"/>
      <c r="C119" s="31">
        <v>2015</v>
      </c>
      <c r="D119" s="32">
        <f>+'Comercio May Pescado y mariscos'!D20</f>
        <v>311896.77926692046</v>
      </c>
      <c r="E119" s="32">
        <f>+D119-'Comercio May Pescado y mariscos'!E20</f>
        <v>179458.13433789974</v>
      </c>
      <c r="F119" s="32">
        <f>+'Comercio May Pescado y mariscos'!F20</f>
        <v>81007.149822534935</v>
      </c>
      <c r="G119" s="32">
        <f>+'Comercio May Pescado y mariscos'!G20</f>
        <v>50075.925831386296</v>
      </c>
      <c r="H119" s="32">
        <v>3725.9565531042745</v>
      </c>
      <c r="J119" s="3"/>
      <c r="P119" s="4"/>
    </row>
    <row r="120" spans="2:16" ht="15" customHeight="1" x14ac:dyDescent="0.25">
      <c r="B120" s="213"/>
      <c r="C120" s="31">
        <v>2016</v>
      </c>
      <c r="D120" s="32">
        <f>+'Comercio May Pescado y mariscos'!D21</f>
        <v>347887.95983160468</v>
      </c>
      <c r="E120" s="32">
        <f>+D120-'Comercio May Pescado y mariscos'!E21</f>
        <v>197920.42157958032</v>
      </c>
      <c r="F120" s="32">
        <f>+'Comercio May Pescado y mariscos'!F21</f>
        <v>87518.030768190496</v>
      </c>
      <c r="G120" s="32">
        <f>+'Comercio May Pescado y mariscos'!G21</f>
        <v>59352.215544020444</v>
      </c>
      <c r="H120" s="32">
        <v>3771</v>
      </c>
      <c r="J120" s="3"/>
      <c r="P120" s="4"/>
    </row>
    <row r="121" spans="2:16" ht="15" customHeight="1" x14ac:dyDescent="0.25">
      <c r="B121" s="213"/>
      <c r="C121" s="31">
        <v>2017</v>
      </c>
      <c r="D121" s="32">
        <f>+'Comercio May Pescado y mariscos'!D22</f>
        <v>357224.4889109311</v>
      </c>
      <c r="E121" s="32">
        <f>+D121-'Comercio May Pescado y mariscos'!E22</f>
        <v>198499.05655575212</v>
      </c>
      <c r="F121" s="32">
        <f>+'Comercio May Pescado y mariscos'!F22</f>
        <v>93687.731773040141</v>
      </c>
      <c r="G121" s="32">
        <f>+'Comercio May Pescado y mariscos'!G22</f>
        <v>62828.79897984305</v>
      </c>
      <c r="H121" s="32">
        <v>3982</v>
      </c>
      <c r="J121" s="3"/>
      <c r="P121" s="4"/>
    </row>
    <row r="122" spans="2:16" ht="15" customHeight="1" x14ac:dyDescent="0.25">
      <c r="B122" s="213"/>
      <c r="C122" s="31">
        <v>2018</v>
      </c>
      <c r="D122" s="32">
        <f>+'Comercio May Pescado y mariscos'!D23</f>
        <v>371784.20505459688</v>
      </c>
      <c r="E122" s="32">
        <f>+D122-'Comercio May Pescado y mariscos'!E23</f>
        <v>214189.56060021796</v>
      </c>
      <c r="F122" s="32">
        <f>+'Comercio May Pescado y mariscos'!F23</f>
        <v>99437.112289141936</v>
      </c>
      <c r="G122" s="32">
        <f>+'Comercio May Pescado y mariscos'!G23</f>
        <v>60074.873441175056</v>
      </c>
      <c r="H122" s="32">
        <v>3947</v>
      </c>
      <c r="J122" s="3"/>
      <c r="P122" s="4"/>
    </row>
    <row r="123" spans="2:16" ht="15" customHeight="1" x14ac:dyDescent="0.25">
      <c r="B123" s="213"/>
      <c r="C123" s="31">
        <v>2019</v>
      </c>
      <c r="D123" s="32">
        <f>+'Comercio May Pescado y mariscos'!D24</f>
        <v>408049.46358669526</v>
      </c>
      <c r="E123" s="32">
        <f>+D123-'Comercio May Pescado y mariscos'!E24</f>
        <v>244929.85233599826</v>
      </c>
      <c r="F123" s="32">
        <f>+'Comercio May Pescado y mariscos'!F24</f>
        <v>107120.36780970609</v>
      </c>
      <c r="G123" s="32">
        <f>+'Comercio May Pescado y mariscos'!G24</f>
        <v>60223.677782728031</v>
      </c>
      <c r="H123" s="32">
        <v>3970</v>
      </c>
      <c r="J123" s="3"/>
      <c r="P123" s="4"/>
    </row>
    <row r="124" spans="2:16" ht="15" customHeight="1" x14ac:dyDescent="0.25">
      <c r="B124" s="213"/>
      <c r="C124" s="31">
        <v>2020</v>
      </c>
      <c r="D124" s="32">
        <f>+'Comercio May Pescado y mariscos'!D25</f>
        <v>383180.76534392883</v>
      </c>
      <c r="E124" s="32">
        <f>+D124-'Comercio May Pescado y mariscos'!E25</f>
        <v>242008.98278701134</v>
      </c>
      <c r="F124" s="32">
        <f>+'Comercio May Pescado y mariscos'!F25</f>
        <v>101650.10795240759</v>
      </c>
      <c r="G124" s="32">
        <f>+'Comercio May Pescado y mariscos'!G25</f>
        <v>41904.440629512232</v>
      </c>
      <c r="H124" s="32">
        <v>4179</v>
      </c>
      <c r="J124" s="3"/>
      <c r="P124" s="4"/>
    </row>
    <row r="125" spans="2:16" ht="15" customHeight="1" x14ac:dyDescent="0.25">
      <c r="B125" s="213"/>
      <c r="C125" s="31">
        <v>2021</v>
      </c>
      <c r="D125" s="32">
        <f>+'Comercio May Pescado y mariscos'!D26</f>
        <v>610142.02807884407</v>
      </c>
      <c r="E125" s="32">
        <f>+D125-'Comercio May Pescado y mariscos'!E26</f>
        <v>429581.25927018037</v>
      </c>
      <c r="F125" s="32">
        <f>+'Comercio May Pescado y mariscos'!F26</f>
        <v>117443.36092640882</v>
      </c>
      <c r="G125" s="32">
        <f>+'Comercio May Pescado y mariscos'!G26</f>
        <v>74892.870827188861</v>
      </c>
      <c r="H125" s="32">
        <v>4577</v>
      </c>
      <c r="J125" s="3"/>
      <c r="P125" s="4"/>
    </row>
    <row r="126" spans="2:16" ht="15" customHeight="1" x14ac:dyDescent="0.25">
      <c r="B126" s="213"/>
      <c r="C126" s="31">
        <v>2022</v>
      </c>
      <c r="D126" s="32">
        <f>+'Comercio May Pescado y mariscos'!D27</f>
        <v>717635.16670223791</v>
      </c>
      <c r="E126" s="32">
        <f>+D126-'Comercio May Pescado y mariscos'!E27</f>
        <v>506874.73286824848</v>
      </c>
      <c r="F126" s="32">
        <f>+'Comercio May Pescado y mariscos'!F27</f>
        <v>138713.47477571215</v>
      </c>
      <c r="G126" s="32">
        <f>+'Comercio May Pescado y mariscos'!G27</f>
        <v>83018.492391408232</v>
      </c>
      <c r="H126" s="32">
        <v>4431</v>
      </c>
      <c r="J126" s="3"/>
      <c r="P126" s="4"/>
    </row>
    <row r="127" spans="2:16" ht="15" customHeight="1" x14ac:dyDescent="0.25">
      <c r="B127" s="213"/>
      <c r="C127" s="31">
        <v>2023</v>
      </c>
      <c r="D127" s="32">
        <f>+'Comercio May Pescado y mariscos'!D28</f>
        <v>710970.44214784889</v>
      </c>
      <c r="E127" s="32">
        <f>+D127-'Comercio May Pescado y mariscos'!E28</f>
        <v>493756.40302674135</v>
      </c>
      <c r="F127" s="32">
        <f>+'Comercio May Pescado y mariscos'!F28</f>
        <v>143982.45278289419</v>
      </c>
      <c r="G127" s="32">
        <f>+'Comercio May Pescado y mariscos'!G28</f>
        <v>82713.364138456149</v>
      </c>
      <c r="H127" s="32">
        <v>4515</v>
      </c>
      <c r="J127" s="3"/>
      <c r="P127" s="4"/>
    </row>
    <row r="128" spans="2:16" ht="15" customHeight="1" x14ac:dyDescent="0.25">
      <c r="B128" s="213"/>
      <c r="C128" s="35" t="s">
        <v>76</v>
      </c>
      <c r="D128" s="32">
        <f>+'Comercio May Pescado y mariscos'!D29</f>
        <v>671176.88594006933</v>
      </c>
      <c r="E128" s="32">
        <f>+D128-'Comercio May Pescado y mariscos'!E29</f>
        <v>435018.12992041116</v>
      </c>
      <c r="F128" s="32">
        <f>+'Comercio May Pescado y mariscos'!F29</f>
        <v>148345.53426557663</v>
      </c>
      <c r="G128" s="32">
        <f>+'Comercio May Pescado y mariscos'!G29</f>
        <v>95843.595104771535</v>
      </c>
      <c r="H128" s="32">
        <v>4496</v>
      </c>
      <c r="J128" s="3"/>
      <c r="P128" s="4"/>
    </row>
    <row r="129" spans="2:16" ht="15" customHeight="1" thickBot="1" x14ac:dyDescent="0.3">
      <c r="B129" s="214"/>
      <c r="C129" s="108" t="s">
        <v>80</v>
      </c>
      <c r="D129" s="109">
        <f>+(D128-D127)/D127</f>
        <v>-5.5970760313977082E-2</v>
      </c>
      <c r="E129" s="109">
        <f t="shared" ref="E129:H129" si="10">+(E128-E127)/E127</f>
        <v>-0.11896204838309507</v>
      </c>
      <c r="F129" s="109">
        <f t="shared" si="10"/>
        <v>3.0302869539674839E-2</v>
      </c>
      <c r="G129" s="109">
        <f t="shared" si="10"/>
        <v>0.15874376653736796</v>
      </c>
      <c r="H129" s="109">
        <f t="shared" si="10"/>
        <v>-4.2081949058693242E-3</v>
      </c>
      <c r="J129" s="3"/>
      <c r="P129" s="4"/>
    </row>
    <row r="130" spans="2:16" ht="15" customHeight="1" thickTop="1" x14ac:dyDescent="0.25">
      <c r="B130" s="215" t="s">
        <v>93</v>
      </c>
      <c r="C130" s="39">
        <v>2008</v>
      </c>
      <c r="D130" s="36">
        <f>+D40+D58+D94+D112</f>
        <v>748987.71060404612</v>
      </c>
      <c r="E130" s="36">
        <f t="shared" ref="E130:G130" si="11">+E40+E58+E94+E112</f>
        <v>460864.02415485994</v>
      </c>
      <c r="F130" s="36">
        <f t="shared" si="11"/>
        <v>200625.37534285354</v>
      </c>
      <c r="G130" s="36">
        <f t="shared" si="11"/>
        <v>91106.139951041609</v>
      </c>
      <c r="H130" s="36">
        <f t="shared" ref="H130" si="12">+H40+H58</f>
        <v>7466</v>
      </c>
      <c r="I130" s="38"/>
      <c r="J130" s="3"/>
      <c r="P130" s="4"/>
    </row>
    <row r="131" spans="2:16" ht="15" customHeight="1" x14ac:dyDescent="0.25">
      <c r="B131" s="216"/>
      <c r="C131" s="31">
        <v>2009</v>
      </c>
      <c r="D131" s="36">
        <f t="shared" ref="D131:G142" si="13">+D41+D59+D95+D113</f>
        <v>738719.02411270724</v>
      </c>
      <c r="E131" s="36">
        <f t="shared" si="13"/>
        <v>437014.33534158248</v>
      </c>
      <c r="F131" s="36">
        <f t="shared" si="13"/>
        <v>207284.42899925794</v>
      </c>
      <c r="G131" s="36">
        <f t="shared" si="13"/>
        <v>95730.404934736536</v>
      </c>
      <c r="H131" s="36">
        <f t="shared" ref="H131" si="14">+H41+H59</f>
        <v>7440</v>
      </c>
      <c r="I131" s="38"/>
      <c r="J131" s="3"/>
      <c r="P131" s="4"/>
    </row>
    <row r="132" spans="2:16" ht="15" customHeight="1" x14ac:dyDescent="0.25">
      <c r="B132" s="216"/>
      <c r="C132" s="31">
        <v>2010</v>
      </c>
      <c r="D132" s="36">
        <f t="shared" si="13"/>
        <v>716952.22872654046</v>
      </c>
      <c r="E132" s="36">
        <f t="shared" si="13"/>
        <v>411737.89853661193</v>
      </c>
      <c r="F132" s="36">
        <f t="shared" si="13"/>
        <v>199127.57324492559</v>
      </c>
      <c r="G132" s="36">
        <f t="shared" si="13"/>
        <v>106488.63207864243</v>
      </c>
      <c r="H132" s="36">
        <f t="shared" ref="H132" si="15">+H42+H60</f>
        <v>7109</v>
      </c>
      <c r="I132" s="38"/>
      <c r="J132" s="3"/>
      <c r="P132" s="4"/>
    </row>
    <row r="133" spans="2:16" ht="15" customHeight="1" x14ac:dyDescent="0.25">
      <c r="B133" s="216"/>
      <c r="C133" s="31">
        <v>2011</v>
      </c>
      <c r="D133" s="36">
        <f t="shared" si="13"/>
        <v>722756.16753016843</v>
      </c>
      <c r="E133" s="36">
        <f t="shared" si="13"/>
        <v>436412.47173057159</v>
      </c>
      <c r="F133" s="36">
        <f t="shared" si="13"/>
        <v>199299.02309296632</v>
      </c>
      <c r="G133" s="36">
        <f t="shared" si="13"/>
        <v>84444.14737638706</v>
      </c>
      <c r="H133" s="36">
        <f t="shared" ref="H133" si="16">+H43+H61</f>
        <v>6901</v>
      </c>
      <c r="I133" s="38"/>
      <c r="J133" s="3"/>
      <c r="P133" s="4"/>
    </row>
    <row r="134" spans="2:16" ht="15" customHeight="1" x14ac:dyDescent="0.25">
      <c r="B134" s="216"/>
      <c r="C134" s="31">
        <v>2012</v>
      </c>
      <c r="D134" s="36">
        <f t="shared" si="13"/>
        <v>705094.1699137718</v>
      </c>
      <c r="E134" s="36">
        <f t="shared" si="13"/>
        <v>415313.80113548692</v>
      </c>
      <c r="F134" s="36">
        <f t="shared" si="13"/>
        <v>189707.51165980357</v>
      </c>
      <c r="G134" s="36">
        <f t="shared" si="13"/>
        <v>96609.238253271847</v>
      </c>
      <c r="H134" s="36">
        <f t="shared" ref="H134" si="17">+H44+H62</f>
        <v>7143</v>
      </c>
      <c r="I134" s="38"/>
      <c r="J134" s="3"/>
      <c r="P134" s="4"/>
    </row>
    <row r="135" spans="2:16" ht="15" customHeight="1" x14ac:dyDescent="0.25">
      <c r="B135" s="216"/>
      <c r="C135" s="31">
        <v>2013</v>
      </c>
      <c r="D135" s="36">
        <f t="shared" si="13"/>
        <v>734506.68566971249</v>
      </c>
      <c r="E135" s="36">
        <f t="shared" si="13"/>
        <v>438856.10766005097</v>
      </c>
      <c r="F135" s="36">
        <f t="shared" si="13"/>
        <v>178733.09684736689</v>
      </c>
      <c r="G135" s="36">
        <f t="shared" si="13"/>
        <v>112325.40159154672</v>
      </c>
      <c r="H135" s="36">
        <f t="shared" ref="H135" si="18">+H45+H63</f>
        <v>6978</v>
      </c>
      <c r="I135" s="38"/>
      <c r="J135" s="3"/>
      <c r="P135" s="4"/>
    </row>
    <row r="136" spans="2:16" ht="15" customHeight="1" x14ac:dyDescent="0.25">
      <c r="B136" s="216"/>
      <c r="C136" s="31">
        <v>2014</v>
      </c>
      <c r="D136" s="36">
        <f t="shared" si="13"/>
        <v>762733.26765893889</v>
      </c>
      <c r="E136" s="36">
        <f t="shared" si="13"/>
        <v>458966.63901807793</v>
      </c>
      <c r="F136" s="36">
        <f t="shared" si="13"/>
        <v>194454.87165033189</v>
      </c>
      <c r="G136" s="36">
        <f t="shared" si="13"/>
        <v>107042.75615091901</v>
      </c>
      <c r="H136" s="36">
        <f t="shared" ref="H136" si="19">+H46+H64</f>
        <v>6902</v>
      </c>
      <c r="I136" s="38"/>
      <c r="J136" s="3"/>
      <c r="P136" s="4"/>
    </row>
    <row r="137" spans="2:16" ht="15" customHeight="1" x14ac:dyDescent="0.25">
      <c r="B137" s="216"/>
      <c r="C137" s="31">
        <v>2015</v>
      </c>
      <c r="D137" s="36">
        <f t="shared" si="13"/>
        <v>843928.16666039708</v>
      </c>
      <c r="E137" s="36">
        <f t="shared" si="13"/>
        <v>518982.31985409989</v>
      </c>
      <c r="F137" s="36">
        <f t="shared" si="13"/>
        <v>207636.04112549374</v>
      </c>
      <c r="G137" s="36">
        <f t="shared" si="13"/>
        <v>112225.24311708439</v>
      </c>
      <c r="H137" s="36">
        <f t="shared" ref="H137" si="20">+H47+H65</f>
        <v>6718</v>
      </c>
      <c r="I137" s="38"/>
      <c r="J137" s="3"/>
      <c r="P137" s="4"/>
    </row>
    <row r="138" spans="2:16" ht="15" customHeight="1" x14ac:dyDescent="0.25">
      <c r="B138" s="216"/>
      <c r="C138" s="31">
        <v>2016</v>
      </c>
      <c r="D138" s="36">
        <f t="shared" si="13"/>
        <v>975381.8487475107</v>
      </c>
      <c r="E138" s="36">
        <f t="shared" si="13"/>
        <v>616519.70753699879</v>
      </c>
      <c r="F138" s="36">
        <f t="shared" si="13"/>
        <v>223847.18762646831</v>
      </c>
      <c r="G138" s="36">
        <f t="shared" si="13"/>
        <v>126194.27962103207</v>
      </c>
      <c r="H138" s="36">
        <f t="shared" ref="H138" si="21">+H48+H66</f>
        <v>6642</v>
      </c>
      <c r="I138" s="152"/>
      <c r="J138" s="3"/>
      <c r="P138" s="4"/>
    </row>
    <row r="139" spans="2:16" ht="15" customHeight="1" x14ac:dyDescent="0.25">
      <c r="B139" s="216"/>
      <c r="C139" s="31">
        <v>2017</v>
      </c>
      <c r="D139" s="36">
        <f t="shared" si="13"/>
        <v>1050523.5974696635</v>
      </c>
      <c r="E139" s="36">
        <f t="shared" si="13"/>
        <v>669529.06821391452</v>
      </c>
      <c r="F139" s="36">
        <f t="shared" si="13"/>
        <v>233514.18767255408</v>
      </c>
      <c r="G139" s="36">
        <f t="shared" si="13"/>
        <v>138178.5330658172</v>
      </c>
      <c r="H139" s="36">
        <f t="shared" ref="H139" si="22">+H49+H67</f>
        <v>6682</v>
      </c>
      <c r="I139" s="152"/>
      <c r="J139" s="3"/>
      <c r="P139" s="4"/>
    </row>
    <row r="140" spans="2:16" ht="15" customHeight="1" x14ac:dyDescent="0.25">
      <c r="B140" s="216"/>
      <c r="C140" s="31">
        <v>2018</v>
      </c>
      <c r="D140" s="36">
        <f t="shared" si="13"/>
        <v>1125024.7186667868</v>
      </c>
      <c r="E140" s="36">
        <f t="shared" si="13"/>
        <v>741708.31755011738</v>
      </c>
      <c r="F140" s="36">
        <f t="shared" si="13"/>
        <v>240420.52523748903</v>
      </c>
      <c r="G140" s="36">
        <f t="shared" si="13"/>
        <v>142300.10868952743</v>
      </c>
      <c r="H140" s="36">
        <f t="shared" ref="H140" si="23">+H50+H68</f>
        <v>6577</v>
      </c>
      <c r="I140" s="152"/>
      <c r="J140" s="3"/>
      <c r="P140" s="4"/>
    </row>
    <row r="141" spans="2:16" ht="15" customHeight="1" x14ac:dyDescent="0.25">
      <c r="B141" s="216"/>
      <c r="C141" s="31">
        <v>2019</v>
      </c>
      <c r="D141" s="36">
        <f t="shared" si="13"/>
        <v>1232821.0644866321</v>
      </c>
      <c r="E141" s="36">
        <f t="shared" si="13"/>
        <v>816564.78056133771</v>
      </c>
      <c r="F141" s="36">
        <f t="shared" si="13"/>
        <v>268844.72013607522</v>
      </c>
      <c r="G141" s="36">
        <f t="shared" si="13"/>
        <v>146230.4241194831</v>
      </c>
      <c r="H141" s="36">
        <f t="shared" ref="H141" si="24">+H51+H69</f>
        <v>6529</v>
      </c>
      <c r="I141" s="152"/>
      <c r="J141" s="25"/>
      <c r="K141" s="25"/>
      <c r="L141" s="25"/>
      <c r="P141" s="4"/>
    </row>
    <row r="142" spans="2:16" ht="15" customHeight="1" x14ac:dyDescent="0.25">
      <c r="B142" s="216"/>
      <c r="C142" s="31">
        <v>2020</v>
      </c>
      <c r="D142" s="36">
        <f t="shared" si="13"/>
        <v>1138692.6709808884</v>
      </c>
      <c r="E142" s="36">
        <f t="shared" si="13"/>
        <v>747311.92107181449</v>
      </c>
      <c r="F142" s="36">
        <f t="shared" si="13"/>
        <v>265249.96989139996</v>
      </c>
      <c r="G142" s="36">
        <f t="shared" si="13"/>
        <v>119060.91530374334</v>
      </c>
      <c r="H142" s="36">
        <f t="shared" ref="H142" si="25">+H52+H70</f>
        <v>6405</v>
      </c>
      <c r="I142" s="152"/>
      <c r="J142" s="25"/>
      <c r="K142" s="25"/>
      <c r="L142" s="25"/>
      <c r="P142" s="4"/>
    </row>
    <row r="143" spans="2:16" ht="15" customHeight="1" x14ac:dyDescent="0.25">
      <c r="B143" s="216"/>
      <c r="C143" s="31">
        <v>2021</v>
      </c>
      <c r="D143" s="36">
        <f>+D53+D71+D107+D125</f>
        <v>1478935.2364047421</v>
      </c>
      <c r="E143" s="36">
        <f t="shared" ref="E143:G143" si="26">+E53+E71+E107+E125</f>
        <v>1004081.4753757558</v>
      </c>
      <c r="F143" s="36">
        <f t="shared" si="26"/>
        <v>292373.18434693071</v>
      </c>
      <c r="G143" s="36">
        <f t="shared" si="26"/>
        <v>180780.96875899195</v>
      </c>
      <c r="H143" s="36">
        <f t="shared" ref="H143" si="27">+H53+H71</f>
        <v>6422</v>
      </c>
      <c r="I143" s="152"/>
      <c r="J143" s="25"/>
      <c r="K143" s="25"/>
      <c r="L143" s="25"/>
      <c r="P143" s="4"/>
    </row>
    <row r="144" spans="2:16" ht="15" customHeight="1" x14ac:dyDescent="0.25">
      <c r="B144" s="216"/>
      <c r="C144" s="31">
        <v>2022</v>
      </c>
      <c r="D144" s="36">
        <f>+D54+D72+D90+D126+D108</f>
        <v>1921741.0704272906</v>
      </c>
      <c r="E144" s="36">
        <f t="shared" ref="E144:G144" si="28">+E54+E72+E90+E126+E108</f>
        <v>1374982.4650276802</v>
      </c>
      <c r="F144" s="36">
        <f t="shared" si="28"/>
        <v>340770.19249923428</v>
      </c>
      <c r="G144" s="36">
        <f t="shared" si="28"/>
        <v>218788.84629915864</v>
      </c>
      <c r="H144" s="36">
        <f t="shared" ref="H144" si="29">+H54+H72</f>
        <v>5904</v>
      </c>
      <c r="I144" s="152"/>
      <c r="J144" s="25"/>
      <c r="K144" s="25"/>
      <c r="L144" s="25"/>
      <c r="P144" s="4"/>
    </row>
    <row r="145" spans="1:17" ht="15" customHeight="1" x14ac:dyDescent="0.25">
      <c r="B145" s="216"/>
      <c r="C145" s="31">
        <v>2023</v>
      </c>
      <c r="D145" s="36">
        <f t="shared" ref="D145:G146" si="30">+D55+D73+D91+D127+D109</f>
        <v>1938236.5540481717</v>
      </c>
      <c r="E145" s="36">
        <f t="shared" si="30"/>
        <v>1368655.5158314472</v>
      </c>
      <c r="F145" s="36">
        <f t="shared" si="30"/>
        <v>352135.07449864811</v>
      </c>
      <c r="G145" s="36">
        <f t="shared" si="30"/>
        <v>237294.47896540374</v>
      </c>
      <c r="H145" s="36">
        <f t="shared" ref="H145" si="31">+H55+H73</f>
        <v>5815</v>
      </c>
      <c r="I145" s="152"/>
      <c r="J145" s="152"/>
      <c r="K145" s="152"/>
      <c r="L145" s="25"/>
      <c r="P145" s="4"/>
    </row>
    <row r="146" spans="1:17" ht="15" customHeight="1" x14ac:dyDescent="0.25">
      <c r="B146" s="216"/>
      <c r="C146" s="35" t="s">
        <v>76</v>
      </c>
      <c r="D146" s="36">
        <f t="shared" si="30"/>
        <v>1985626.2644861387</v>
      </c>
      <c r="E146" s="36">
        <f t="shared" si="30"/>
        <v>1357977.1945925779</v>
      </c>
      <c r="F146" s="36">
        <f t="shared" si="30"/>
        <v>363232.05059650028</v>
      </c>
      <c r="G146" s="36">
        <f t="shared" si="30"/>
        <v>276629.41098338913</v>
      </c>
      <c r="H146" s="36">
        <f t="shared" ref="H146" si="32">+H56+H74</f>
        <v>5838</v>
      </c>
      <c r="I146" s="152"/>
      <c r="J146" s="152"/>
      <c r="K146" s="152"/>
      <c r="L146" s="25"/>
      <c r="P146" s="4"/>
    </row>
    <row r="147" spans="1:17" ht="15" customHeight="1" thickBot="1" x14ac:dyDescent="0.3">
      <c r="B147" s="217"/>
      <c r="C147" s="119" t="s">
        <v>80</v>
      </c>
      <c r="D147" s="93">
        <f>+(D146-D145)/D145</f>
        <v>2.4449910584437972E-2</v>
      </c>
      <c r="E147" s="93">
        <f t="shared" ref="E147:H147" si="33">+(E146-E145)/E145</f>
        <v>-7.8020518058427154E-3</v>
      </c>
      <c r="F147" s="93">
        <f t="shared" si="33"/>
        <v>3.1513407500378864E-2</v>
      </c>
      <c r="G147" s="93">
        <f t="shared" si="33"/>
        <v>0.16576421073715839</v>
      </c>
      <c r="H147" s="93">
        <f t="shared" si="33"/>
        <v>3.9552880481513331E-3</v>
      </c>
      <c r="I147" s="152"/>
      <c r="J147" s="3"/>
      <c r="P147" s="4"/>
    </row>
    <row r="148" spans="1:17" ht="15" customHeight="1" thickTop="1" x14ac:dyDescent="0.25">
      <c r="E148" s="41"/>
      <c r="J148" s="36"/>
    </row>
    <row r="149" spans="1:17" ht="15" customHeight="1" x14ac:dyDescent="0.25">
      <c r="F149" s="41"/>
      <c r="Q149" s="3"/>
    </row>
    <row r="150" spans="1:17" ht="28.5" x14ac:dyDescent="0.45">
      <c r="A150" s="12" t="s">
        <v>47</v>
      </c>
      <c r="B150" s="13" t="s">
        <v>81</v>
      </c>
      <c r="Q150" s="3"/>
    </row>
    <row r="151" spans="1:17" ht="15" customHeight="1" x14ac:dyDescent="0.25">
      <c r="Q151" s="3"/>
    </row>
    <row r="152" spans="1:17" ht="15" customHeight="1" thickBot="1" x14ac:dyDescent="0.3">
      <c r="B152" s="42" t="s">
        <v>25</v>
      </c>
      <c r="C152" s="42" t="s">
        <v>26</v>
      </c>
      <c r="D152" s="42"/>
      <c r="E152" s="43">
        <v>2015</v>
      </c>
      <c r="F152" s="43">
        <v>2016</v>
      </c>
      <c r="G152" s="43">
        <v>2017</v>
      </c>
      <c r="H152" s="43">
        <v>2018</v>
      </c>
      <c r="I152" s="43">
        <v>2019</v>
      </c>
      <c r="J152" s="43">
        <v>2020</v>
      </c>
      <c r="K152" s="43">
        <v>2021</v>
      </c>
      <c r="L152" s="43">
        <v>2022</v>
      </c>
      <c r="M152" s="43">
        <v>2023</v>
      </c>
      <c r="N152" s="43">
        <v>2024</v>
      </c>
      <c r="Q152" s="3"/>
    </row>
    <row r="153" spans="1:17" ht="15" customHeight="1" thickTop="1" x14ac:dyDescent="0.25">
      <c r="B153" s="44" t="s">
        <v>27</v>
      </c>
      <c r="C153" s="45" t="s">
        <v>28</v>
      </c>
      <c r="D153" s="45"/>
      <c r="E153" s="48">
        <v>2106.6969605562153</v>
      </c>
      <c r="F153" s="49">
        <v>2371.3332998486558</v>
      </c>
      <c r="G153" s="48">
        <v>2477.5727354229457</v>
      </c>
      <c r="H153" s="49">
        <v>2604.1615779562144</v>
      </c>
      <c r="I153" s="48">
        <v>2700.6221011860612</v>
      </c>
      <c r="J153" s="49">
        <v>2692.0563323225133</v>
      </c>
      <c r="K153" s="48">
        <v>3141.5191793323734</v>
      </c>
      <c r="L153" s="49">
        <v>3468.1679968314884</v>
      </c>
      <c r="M153" s="48">
        <v>3422.72934638472</v>
      </c>
      <c r="N153" s="49">
        <v>3526.0918773668909</v>
      </c>
      <c r="Q153" s="3"/>
    </row>
    <row r="154" spans="1:17" ht="15" customHeight="1" x14ac:dyDescent="0.25">
      <c r="B154" s="46" t="s">
        <v>27</v>
      </c>
      <c r="C154" s="47" t="s">
        <v>29</v>
      </c>
      <c r="D154" s="47"/>
      <c r="E154" s="48">
        <v>-1262.7687938958184</v>
      </c>
      <c r="F154" s="49">
        <v>-1395.951451101145</v>
      </c>
      <c r="G154" s="48">
        <v>-1427.0491379532821</v>
      </c>
      <c r="H154" s="49">
        <v>-1479.1368592894278</v>
      </c>
      <c r="I154" s="48">
        <v>-1467.801036699429</v>
      </c>
      <c r="J154" s="49">
        <v>-1553.3636613416249</v>
      </c>
      <c r="K154" s="48">
        <v>-1650.9146865007242</v>
      </c>
      <c r="L154" s="49">
        <v>-1568.4837473443381</v>
      </c>
      <c r="M154" s="48">
        <v>-1484.4927923365481</v>
      </c>
      <c r="N154" s="49">
        <v>-1540.4656128807519</v>
      </c>
      <c r="Q154" s="3"/>
    </row>
    <row r="155" spans="1:17" ht="15" customHeight="1" x14ac:dyDescent="0.25">
      <c r="B155" s="46" t="s">
        <v>30</v>
      </c>
      <c r="C155" s="221" t="s">
        <v>31</v>
      </c>
      <c r="D155" s="221"/>
      <c r="E155" s="50">
        <v>843.92816666039698</v>
      </c>
      <c r="F155" s="51">
        <v>975.38184874751062</v>
      </c>
      <c r="G155" s="50">
        <v>1050.5235974696634</v>
      </c>
      <c r="H155" s="51">
        <v>1125.0247186667866</v>
      </c>
      <c r="I155" s="50">
        <v>1232.8210644866319</v>
      </c>
      <c r="J155" s="51">
        <v>1138.6926709808886</v>
      </c>
      <c r="K155" s="50">
        <v>1490.6044928316496</v>
      </c>
      <c r="L155" s="51">
        <v>1899.6827963571509</v>
      </c>
      <c r="M155" s="50">
        <v>1938.2365540481719</v>
      </c>
      <c r="N155" s="51">
        <v>1985.626264486139</v>
      </c>
      <c r="Q155" s="3"/>
    </row>
    <row r="156" spans="1:17" ht="15" customHeight="1" x14ac:dyDescent="0.25">
      <c r="B156" s="46" t="s">
        <v>22</v>
      </c>
      <c r="C156" s="222" t="s">
        <v>32</v>
      </c>
      <c r="D156" s="222"/>
      <c r="E156" s="48">
        <v>519.65326051107274</v>
      </c>
      <c r="F156" s="49">
        <v>616.51970753699879</v>
      </c>
      <c r="G156" s="48">
        <v>669.52906821391446</v>
      </c>
      <c r="H156" s="49">
        <v>741.70831755011739</v>
      </c>
      <c r="I156" s="48">
        <v>816.56498925535948</v>
      </c>
      <c r="J156" s="49">
        <v>747.31192107181448</v>
      </c>
      <c r="K156" s="48">
        <v>1012.2453085933553</v>
      </c>
      <c r="L156" s="49">
        <v>1363.0149663807235</v>
      </c>
      <c r="M156" s="48">
        <v>1368.6551918581795</v>
      </c>
      <c r="N156" s="49">
        <v>1357.9771323638347</v>
      </c>
      <c r="Q156" s="3"/>
    </row>
    <row r="157" spans="1:17" ht="15" customHeight="1" x14ac:dyDescent="0.25">
      <c r="B157" s="46" t="s">
        <v>30</v>
      </c>
      <c r="C157" s="52" t="s">
        <v>33</v>
      </c>
      <c r="D157" s="47"/>
      <c r="E157" s="50">
        <v>324.9458468062972</v>
      </c>
      <c r="F157" s="51">
        <v>358.86214121051182</v>
      </c>
      <c r="G157" s="50">
        <v>380.99452925574894</v>
      </c>
      <c r="H157" s="51">
        <v>383.31640111666934</v>
      </c>
      <c r="I157" s="50">
        <v>416.25607523127258</v>
      </c>
      <c r="J157" s="51">
        <v>391.3807499090741</v>
      </c>
      <c r="K157" s="50">
        <v>478.35918423829412</v>
      </c>
      <c r="L157" s="51">
        <v>536.66782997642736</v>
      </c>
      <c r="M157" s="50">
        <v>569.58136218999243</v>
      </c>
      <c r="N157" s="51">
        <v>627.64913212230431</v>
      </c>
      <c r="Q157" s="3"/>
    </row>
    <row r="158" spans="1:17" ht="15" customHeight="1" x14ac:dyDescent="0.25">
      <c r="B158" s="46" t="s">
        <v>22</v>
      </c>
      <c r="C158" s="47" t="s">
        <v>34</v>
      </c>
      <c r="D158" s="47"/>
      <c r="E158" s="48">
        <v>48.488715117396353</v>
      </c>
      <c r="F158" s="49">
        <v>45.768422935980936</v>
      </c>
      <c r="G158" s="48">
        <v>46.362143927728397</v>
      </c>
      <c r="H158" s="49">
        <v>45.196280928352031</v>
      </c>
      <c r="I158" s="48">
        <v>45.590882468949005</v>
      </c>
      <c r="J158" s="49">
        <v>43.207797970391645</v>
      </c>
      <c r="K158" s="48">
        <v>39.588404180337697</v>
      </c>
      <c r="L158" s="49">
        <v>64.326352281344057</v>
      </c>
      <c r="M158" s="48">
        <v>50.460879838004985</v>
      </c>
      <c r="N158" s="49">
        <v>53.329806325095518</v>
      </c>
      <c r="Q158" s="3"/>
    </row>
    <row r="159" spans="1:17" ht="15" customHeight="1" x14ac:dyDescent="0.25">
      <c r="B159" s="46" t="s">
        <v>30</v>
      </c>
      <c r="C159" s="52" t="s">
        <v>35</v>
      </c>
      <c r="D159" s="47"/>
      <c r="E159" s="50">
        <v>276.45713168890086</v>
      </c>
      <c r="F159" s="51">
        <v>313.09371827453083</v>
      </c>
      <c r="G159" s="50">
        <v>334.63238532802046</v>
      </c>
      <c r="H159" s="51">
        <v>338.12012018831734</v>
      </c>
      <c r="I159" s="50">
        <v>370.6651927623235</v>
      </c>
      <c r="J159" s="51">
        <v>348.1729519386825</v>
      </c>
      <c r="K159" s="50">
        <v>438.77078005795647</v>
      </c>
      <c r="L159" s="51">
        <v>472.34147769508337</v>
      </c>
      <c r="M159" s="50">
        <v>519.12048235198745</v>
      </c>
      <c r="N159" s="51">
        <v>574.31932579720876</v>
      </c>
      <c r="Q159" s="3"/>
    </row>
    <row r="160" spans="1:17" ht="15" customHeight="1" x14ac:dyDescent="0.25">
      <c r="B160" s="46" t="s">
        <v>22</v>
      </c>
      <c r="C160" s="47" t="s">
        <v>44</v>
      </c>
      <c r="D160" s="47"/>
      <c r="E160" s="48">
        <v>5.0845625637190883</v>
      </c>
      <c r="F160" s="49">
        <v>8.8326449308991712</v>
      </c>
      <c r="G160" s="48">
        <v>9.3018085173775944</v>
      </c>
      <c r="H160" s="49">
        <v>9.0211964332590604</v>
      </c>
      <c r="I160" s="48">
        <v>13.321606386074109</v>
      </c>
      <c r="J160" s="49">
        <v>13.810924439959727</v>
      </c>
      <c r="K160" s="48">
        <v>23.627732217127082</v>
      </c>
      <c r="L160" s="49">
        <v>12.024918586819146</v>
      </c>
      <c r="M160" s="48">
        <v>1.3538492952285743</v>
      </c>
      <c r="N160" s="49">
        <v>3.0566511156819605</v>
      </c>
      <c r="Q160" s="3"/>
    </row>
    <row r="161" spans="2:17" ht="15" customHeight="1" x14ac:dyDescent="0.25">
      <c r="B161" s="46" t="s">
        <v>30</v>
      </c>
      <c r="C161" s="52" t="s">
        <v>38</v>
      </c>
      <c r="D161" s="47"/>
      <c r="E161" s="50">
        <v>271.37256912518177</v>
      </c>
      <c r="F161" s="51">
        <v>304.26107334363167</v>
      </c>
      <c r="G161" s="50">
        <v>325.33057681064292</v>
      </c>
      <c r="H161" s="51">
        <v>329.09892375505831</v>
      </c>
      <c r="I161" s="50">
        <v>357.34358637624939</v>
      </c>
      <c r="J161" s="51">
        <v>334.3620274987228</v>
      </c>
      <c r="K161" s="50">
        <v>415.1430478408293</v>
      </c>
      <c r="L161" s="51">
        <v>460.68377113581346</v>
      </c>
      <c r="M161" s="50">
        <v>517.76663305675891</v>
      </c>
      <c r="N161" s="51">
        <v>571.26267468152685</v>
      </c>
      <c r="Q161" s="3"/>
    </row>
    <row r="162" spans="2:17" ht="15" customHeight="1" x14ac:dyDescent="0.25">
      <c r="E162" s="40"/>
      <c r="F162" s="40"/>
      <c r="G162" s="40"/>
      <c r="H162" s="40"/>
      <c r="I162" s="40"/>
      <c r="Q162" s="3"/>
    </row>
    <row r="163" spans="2:17" ht="15" customHeight="1" x14ac:dyDescent="0.25">
      <c r="B163" s="219" t="s">
        <v>46</v>
      </c>
      <c r="C163" s="220"/>
      <c r="D163" s="220"/>
      <c r="E163" s="220"/>
      <c r="F163" s="220"/>
      <c r="G163" s="220"/>
      <c r="H163" s="220"/>
      <c r="I163" s="220"/>
      <c r="Q163" s="3"/>
    </row>
    <row r="164" spans="2:17" ht="15" customHeight="1" x14ac:dyDescent="0.25">
      <c r="B164" s="220"/>
      <c r="C164" s="220"/>
      <c r="D164" s="220"/>
      <c r="E164" s="220"/>
      <c r="F164" s="220"/>
      <c r="G164" s="220"/>
      <c r="H164" s="220"/>
      <c r="I164" s="220"/>
      <c r="Q164" s="3"/>
    </row>
    <row r="165" spans="2:17" ht="15" customHeight="1" x14ac:dyDescent="0.25">
      <c r="B165" s="65" t="s">
        <v>83</v>
      </c>
      <c r="I165" s="40"/>
    </row>
    <row r="166" spans="2:17" ht="15" customHeight="1" x14ac:dyDescent="0.25">
      <c r="I166" s="40"/>
    </row>
    <row r="167" spans="2:17" ht="15" customHeight="1" x14ac:dyDescent="0.25">
      <c r="I167" s="40"/>
    </row>
    <row r="168" spans="2:17" ht="15" customHeight="1" x14ac:dyDescent="0.25">
      <c r="E168" s="3"/>
      <c r="F168" s="3"/>
      <c r="G168" s="3"/>
      <c r="H168" s="3"/>
      <c r="I168" s="3"/>
      <c r="J168" s="3"/>
    </row>
    <row r="169" spans="2:17" ht="15" customHeight="1" x14ac:dyDescent="0.25">
      <c r="E169" s="40"/>
      <c r="F169" s="40"/>
      <c r="G169" s="40"/>
      <c r="H169" s="40"/>
      <c r="I169" s="40"/>
      <c r="J169" s="40"/>
      <c r="K169" s="40"/>
      <c r="L169" s="40"/>
      <c r="M169" s="40"/>
    </row>
    <row r="170" spans="2:17" ht="15" customHeight="1" x14ac:dyDescent="0.25">
      <c r="E170" s="30"/>
      <c r="F170" s="30"/>
      <c r="G170" s="30"/>
      <c r="H170" s="30"/>
    </row>
    <row r="171" spans="2:17" ht="15" customHeight="1" x14ac:dyDescent="0.25">
      <c r="E171" s="30"/>
      <c r="F171" s="30"/>
      <c r="G171" s="30"/>
      <c r="H171" s="30"/>
    </row>
    <row r="172" spans="2:17" ht="15" customHeight="1" x14ac:dyDescent="0.25">
      <c r="E172" s="30"/>
      <c r="F172" s="30"/>
      <c r="G172" s="30"/>
      <c r="H172" s="30"/>
    </row>
    <row r="173" spans="2:17" ht="15" customHeight="1" x14ac:dyDescent="0.25">
      <c r="E173" s="30"/>
      <c r="F173" s="30"/>
      <c r="G173" s="30"/>
      <c r="H173" s="30"/>
    </row>
    <row r="174" spans="2:17" ht="15" customHeight="1" x14ac:dyDescent="0.25">
      <c r="E174" s="30"/>
      <c r="F174" s="30"/>
      <c r="G174" s="30"/>
      <c r="H174" s="30"/>
    </row>
    <row r="175" spans="2:17" ht="15" customHeight="1" x14ac:dyDescent="0.25">
      <c r="E175" s="30"/>
      <c r="F175" s="30"/>
      <c r="G175" s="30"/>
      <c r="H175" s="30"/>
    </row>
    <row r="176" spans="2:17" ht="15" customHeight="1" x14ac:dyDescent="0.25">
      <c r="E176" s="30"/>
      <c r="F176" s="30"/>
      <c r="G176" s="30"/>
      <c r="H176" s="30"/>
    </row>
    <row r="177" spans="5:8" ht="15" customHeight="1" x14ac:dyDescent="0.25">
      <c r="E177" s="30"/>
      <c r="F177" s="30"/>
      <c r="G177" s="30"/>
      <c r="H177" s="30"/>
    </row>
    <row r="178" spans="5:8" ht="15" customHeight="1" x14ac:dyDescent="0.25">
      <c r="E178" s="30"/>
      <c r="F178" s="30"/>
      <c r="G178" s="30"/>
      <c r="H178" s="30"/>
    </row>
    <row r="179" spans="5:8" ht="15" customHeight="1" x14ac:dyDescent="0.25">
      <c r="E179" s="30"/>
      <c r="F179" s="30"/>
      <c r="G179" s="30"/>
      <c r="H179" s="30"/>
    </row>
    <row r="180" spans="5:8" ht="15" customHeight="1" x14ac:dyDescent="0.25">
      <c r="E180" s="30"/>
      <c r="F180" s="30"/>
      <c r="G180" s="30"/>
      <c r="H180" s="30"/>
    </row>
    <row r="181" spans="5:8" ht="15" customHeight="1" x14ac:dyDescent="0.25">
      <c r="E181" s="30"/>
      <c r="F181" s="30"/>
      <c r="G181" s="30"/>
      <c r="H181" s="30"/>
    </row>
    <row r="182" spans="5:8" ht="15" customHeight="1" x14ac:dyDescent="0.25">
      <c r="E182" s="30"/>
      <c r="F182" s="30"/>
      <c r="G182" s="30"/>
      <c r="H182" s="30"/>
    </row>
  </sheetData>
  <mergeCells count="15">
    <mergeCell ref="B163:I164"/>
    <mergeCell ref="C155:D155"/>
    <mergeCell ref="C156:D156"/>
    <mergeCell ref="C38:C39"/>
    <mergeCell ref="B38:B39"/>
    <mergeCell ref="B40:B57"/>
    <mergeCell ref="B58:B75"/>
    <mergeCell ref="B76:B93"/>
    <mergeCell ref="J13:J14"/>
    <mergeCell ref="B94:B111"/>
    <mergeCell ref="B112:B129"/>
    <mergeCell ref="B130:B147"/>
    <mergeCell ref="A5:H5"/>
    <mergeCell ref="H13:H14"/>
    <mergeCell ref="I13:I14"/>
  </mergeCells>
  <phoneticPr fontId="0" type="noConversion"/>
  <pageMargins left="0.75" right="0.75" top="1" bottom="1" header="0" footer="0"/>
  <pageSetup paperSize="9" scale="73" orientation="landscape" r:id="rId1"/>
  <headerFooter alignWithMargins="0"/>
  <rowBreaks count="1" manualBreakCount="1">
    <brk id="3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9"/>
  <sheetViews>
    <sheetView topLeftCell="A223" zoomScaleNormal="100" workbookViewId="0">
      <selection activeCell="K181" sqref="K181"/>
    </sheetView>
  </sheetViews>
  <sheetFormatPr baseColWidth="10" defaultColWidth="11.42578125" defaultRowHeight="15" x14ac:dyDescent="0.25"/>
  <cols>
    <col min="1" max="1" width="9.140625" style="53" customWidth="1"/>
    <col min="2" max="2" width="18.85546875" style="53" customWidth="1"/>
    <col min="3" max="3" width="13.28515625" style="53" customWidth="1"/>
    <col min="4" max="4" width="19.140625" style="53" customWidth="1"/>
    <col min="5" max="5" width="17.28515625" style="53" bestFit="1" customWidth="1"/>
    <col min="6" max="6" width="19.5703125" style="53" bestFit="1" customWidth="1"/>
    <col min="7" max="7" width="16.5703125" style="53" customWidth="1"/>
    <col min="8" max="8" width="11.42578125" style="53" bestFit="1"/>
    <col min="9" max="9" width="15" style="53" bestFit="1" customWidth="1"/>
    <col min="10" max="10" width="16.7109375" style="53" bestFit="1" customWidth="1"/>
    <col min="11" max="11" width="15.42578125" style="53" bestFit="1" customWidth="1"/>
    <col min="12" max="12" width="11.28515625" style="53" customWidth="1"/>
    <col min="13" max="13" width="14" style="53" bestFit="1" customWidth="1"/>
    <col min="14" max="14" width="11.7109375" style="53" bestFit="1" customWidth="1"/>
    <col min="15" max="16384" width="11.42578125" style="53"/>
  </cols>
  <sheetData>
    <row r="1" spans="1:16" x14ac:dyDescent="0.25">
      <c r="K1" s="54"/>
      <c r="L1" s="54"/>
      <c r="M1" s="54"/>
      <c r="N1" s="54"/>
      <c r="O1" s="54"/>
      <c r="P1" s="54"/>
    </row>
    <row r="2" spans="1:16" x14ac:dyDescent="0.25">
      <c r="K2" s="54"/>
      <c r="L2" s="54"/>
      <c r="M2" s="54"/>
      <c r="N2" s="54"/>
      <c r="O2" s="54"/>
      <c r="P2" s="54"/>
    </row>
    <row r="3" spans="1:16" x14ac:dyDescent="0.25">
      <c r="K3" s="54"/>
      <c r="L3" s="54"/>
      <c r="M3" s="54"/>
      <c r="N3" s="54"/>
      <c r="O3" s="54"/>
      <c r="P3" s="54"/>
    </row>
    <row r="4" spans="1:16" x14ac:dyDescent="0.25">
      <c r="K4" s="54"/>
      <c r="L4" s="54"/>
      <c r="M4" s="54"/>
      <c r="N4" s="54"/>
      <c r="O4" s="54"/>
      <c r="P4" s="54"/>
    </row>
    <row r="5" spans="1:16" ht="9.75" customHeight="1" x14ac:dyDescent="0.25">
      <c r="A5" s="227"/>
      <c r="B5" s="227"/>
      <c r="C5" s="227"/>
      <c r="D5" s="227"/>
      <c r="E5" s="227"/>
      <c r="F5" s="227"/>
      <c r="G5" s="227"/>
      <c r="H5" s="227"/>
      <c r="K5" s="54"/>
      <c r="L5" s="54"/>
      <c r="M5" s="54"/>
      <c r="N5" s="54"/>
      <c r="O5" s="54"/>
      <c r="P5" s="54"/>
    </row>
    <row r="6" spans="1:16" ht="6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6"/>
      <c r="L6" s="54"/>
      <c r="M6" s="54"/>
      <c r="N6" s="54"/>
      <c r="O6" s="54"/>
      <c r="P6" s="54"/>
    </row>
    <row r="8" spans="1:16" ht="28.5" x14ac:dyDescent="0.45">
      <c r="A8" s="12" t="s">
        <v>47</v>
      </c>
      <c r="B8" s="13" t="s">
        <v>82</v>
      </c>
      <c r="C8" s="45"/>
      <c r="D8" s="45"/>
      <c r="E8" s="45"/>
      <c r="F8" s="45"/>
      <c r="G8" s="45"/>
      <c r="H8" s="45"/>
    </row>
    <row r="9" spans="1:16" x14ac:dyDescent="0.25">
      <c r="B9" s="45" t="s">
        <v>0</v>
      </c>
      <c r="D9" s="57"/>
      <c r="F9" s="58"/>
    </row>
    <row r="10" spans="1:16" ht="18" customHeight="1" x14ac:dyDescent="0.25">
      <c r="B10" s="45" t="s">
        <v>1</v>
      </c>
      <c r="D10" s="57"/>
      <c r="F10" s="58"/>
      <c r="G10" s="58"/>
      <c r="H10" s="106"/>
    </row>
    <row r="11" spans="1:16" ht="60" x14ac:dyDescent="0.25">
      <c r="B11" s="228" t="s">
        <v>43</v>
      </c>
      <c r="C11" s="100"/>
      <c r="D11" s="28" t="s">
        <v>54</v>
      </c>
      <c r="E11" s="28" t="s">
        <v>59</v>
      </c>
      <c r="F11" s="28" t="s">
        <v>55</v>
      </c>
      <c r="G11" s="28" t="s">
        <v>56</v>
      </c>
    </row>
    <row r="12" spans="1:16" ht="12.75" customHeight="1" x14ac:dyDescent="0.25">
      <c r="B12" s="228"/>
      <c r="C12" s="100"/>
      <c r="D12" s="29" t="s">
        <v>13</v>
      </c>
      <c r="E12" s="29" t="s">
        <v>2</v>
      </c>
      <c r="F12" s="29" t="s">
        <v>14</v>
      </c>
      <c r="G12" s="29" t="s">
        <v>15</v>
      </c>
      <c r="L12" s="121"/>
      <c r="M12" s="121"/>
    </row>
    <row r="13" spans="1:16" x14ac:dyDescent="0.25">
      <c r="B13" s="229" t="s">
        <v>70</v>
      </c>
      <c r="C13" s="31">
        <v>2005</v>
      </c>
      <c r="D13" s="59">
        <v>76866</v>
      </c>
      <c r="E13" s="59">
        <v>33859</v>
      </c>
      <c r="F13" s="107">
        <v>23475.551582805059</v>
      </c>
      <c r="G13" s="107">
        <v>12476.821647194942</v>
      </c>
      <c r="L13" s="120"/>
      <c r="M13" s="120"/>
    </row>
    <row r="14" spans="1:16" x14ac:dyDescent="0.25">
      <c r="B14" s="229"/>
      <c r="C14" s="31">
        <v>2006</v>
      </c>
      <c r="D14" s="59">
        <v>81448.991000000009</v>
      </c>
      <c r="E14" s="59">
        <v>33371.9329379962</v>
      </c>
      <c r="F14" s="107">
        <v>22181.285867495662</v>
      </c>
      <c r="G14" s="107">
        <v>14395.153903289751</v>
      </c>
      <c r="L14" s="120"/>
      <c r="M14" s="120"/>
    </row>
    <row r="15" spans="1:16" x14ac:dyDescent="0.25">
      <c r="B15" s="229"/>
      <c r="C15" s="31">
        <v>2007</v>
      </c>
      <c r="D15" s="59">
        <v>81659.486440000008</v>
      </c>
      <c r="E15" s="59">
        <v>29490.46341</v>
      </c>
      <c r="F15" s="107">
        <v>24648.357473473301</v>
      </c>
      <c r="G15" s="107">
        <v>7607.1143832178095</v>
      </c>
      <c r="L15" s="120"/>
      <c r="M15" s="120"/>
    </row>
    <row r="16" spans="1:16" x14ac:dyDescent="0.25">
      <c r="B16" s="229"/>
      <c r="C16" s="31">
        <v>2008</v>
      </c>
      <c r="D16" s="59">
        <v>76194.29681</v>
      </c>
      <c r="E16" s="59">
        <v>23550.587449999999</v>
      </c>
      <c r="F16" s="107">
        <v>18537.140107034793</v>
      </c>
      <c r="G16" s="107">
        <v>9033.5222938330899</v>
      </c>
      <c r="I16" s="58"/>
      <c r="J16" s="58"/>
      <c r="K16" s="58"/>
      <c r="L16" s="58"/>
      <c r="M16" s="58"/>
    </row>
    <row r="17" spans="2:14" x14ac:dyDescent="0.25">
      <c r="B17" s="229"/>
      <c r="C17" s="31">
        <v>2009</v>
      </c>
      <c r="D17" s="59">
        <v>75227.544240000003</v>
      </c>
      <c r="E17" s="59">
        <v>29019.544540000003</v>
      </c>
      <c r="F17" s="107">
        <v>20385.056250000001</v>
      </c>
      <c r="G17" s="107">
        <v>11792.409150000001</v>
      </c>
      <c r="I17" s="58"/>
      <c r="J17" s="58"/>
      <c r="K17" s="58"/>
      <c r="L17" s="58"/>
      <c r="M17" s="58"/>
    </row>
    <row r="18" spans="2:14" x14ac:dyDescent="0.25">
      <c r="B18" s="229"/>
      <c r="C18" s="31">
        <v>2010</v>
      </c>
      <c r="D18" s="59">
        <v>74059.565890800004</v>
      </c>
      <c r="E18" s="59">
        <v>31753.329222775523</v>
      </c>
      <c r="F18" s="107">
        <v>19255.487131608003</v>
      </c>
      <c r="G18" s="107">
        <v>14511.271454808415</v>
      </c>
      <c r="L18" s="120"/>
      <c r="M18" s="120"/>
    </row>
    <row r="19" spans="2:14" x14ac:dyDescent="0.25">
      <c r="B19" s="229"/>
      <c r="C19" s="31">
        <v>2011</v>
      </c>
      <c r="D19" s="59">
        <v>75395.13</v>
      </c>
      <c r="E19" s="59">
        <v>27293.037060000002</v>
      </c>
      <c r="F19" s="107">
        <v>18749.015503372357</v>
      </c>
      <c r="G19" s="107">
        <v>8091.6507766276454</v>
      </c>
      <c r="I19" s="158"/>
      <c r="J19" s="158"/>
      <c r="K19" s="153"/>
      <c r="L19" s="120"/>
      <c r="M19" s="120"/>
    </row>
    <row r="20" spans="2:14" x14ac:dyDescent="0.25">
      <c r="B20" s="229"/>
      <c r="C20" s="31">
        <v>2012</v>
      </c>
      <c r="D20" s="59">
        <v>67956.811669999996</v>
      </c>
      <c r="E20" s="59">
        <v>24532.409012869997</v>
      </c>
      <c r="F20" s="107">
        <v>18251.221011296515</v>
      </c>
      <c r="G20" s="107">
        <v>5635.5982907084826</v>
      </c>
      <c r="I20" s="158"/>
      <c r="J20" s="158"/>
      <c r="K20" s="120"/>
      <c r="L20" s="120"/>
      <c r="M20" s="120"/>
    </row>
    <row r="21" spans="2:14" x14ac:dyDescent="0.25">
      <c r="B21" s="229"/>
      <c r="C21" s="31">
        <v>2013</v>
      </c>
      <c r="D21" s="59">
        <v>69192.098489999975</v>
      </c>
      <c r="E21" s="59">
        <v>27542.745109126372</v>
      </c>
      <c r="F21" s="107">
        <v>20645.53</v>
      </c>
      <c r="G21" s="107">
        <v>6177.6172848303695</v>
      </c>
      <c r="I21" s="158"/>
      <c r="J21" s="158"/>
      <c r="K21" s="120"/>
      <c r="L21" s="154"/>
      <c r="M21" s="154"/>
      <c r="N21" s="154"/>
    </row>
    <row r="22" spans="2:14" x14ac:dyDescent="0.25">
      <c r="B22" s="229"/>
      <c r="C22" s="31">
        <v>2014</v>
      </c>
      <c r="D22" s="59">
        <v>64790.986011433277</v>
      </c>
      <c r="E22" s="59">
        <v>27590.004115598815</v>
      </c>
      <c r="F22" s="107">
        <v>16520.159789505829</v>
      </c>
      <c r="G22" s="107">
        <v>10907.866861064382</v>
      </c>
      <c r="H22" s="60"/>
      <c r="I22" s="158"/>
      <c r="J22" s="158"/>
      <c r="K22" s="120"/>
      <c r="L22" s="154"/>
      <c r="M22" s="154"/>
      <c r="N22" s="154"/>
    </row>
    <row r="23" spans="2:14" x14ac:dyDescent="0.25">
      <c r="B23" s="229"/>
      <c r="C23" s="31">
        <v>2015</v>
      </c>
      <c r="D23" s="59">
        <v>67867.96497999999</v>
      </c>
      <c r="E23" s="59">
        <v>33147.634470612968</v>
      </c>
      <c r="F23" s="107">
        <v>19231.502236464738</v>
      </c>
      <c r="G23" s="107">
        <v>13948.825804878928</v>
      </c>
      <c r="H23" s="60"/>
      <c r="I23" s="158"/>
      <c r="J23" s="158"/>
      <c r="K23" s="120"/>
      <c r="L23" s="154"/>
      <c r="M23" s="154"/>
      <c r="N23" s="154"/>
    </row>
    <row r="24" spans="2:14" x14ac:dyDescent="0.25">
      <c r="B24" s="229"/>
      <c r="C24" s="31">
        <v>2016</v>
      </c>
      <c r="D24" s="59">
        <v>75885.176470000006</v>
      </c>
      <c r="E24" s="59">
        <v>38010.311699525279</v>
      </c>
      <c r="F24" s="107">
        <v>22414.798626722695</v>
      </c>
      <c r="G24" s="107">
        <v>15679.627921594836</v>
      </c>
      <c r="H24" s="60"/>
      <c r="I24" s="120"/>
      <c r="J24" s="120"/>
      <c r="K24" s="120"/>
      <c r="L24" s="154"/>
      <c r="M24" s="154"/>
      <c r="N24" s="154"/>
    </row>
    <row r="25" spans="2:14" x14ac:dyDescent="0.25">
      <c r="B25" s="229"/>
      <c r="C25" s="31">
        <v>2017</v>
      </c>
      <c r="D25" s="59">
        <v>75090.707250000007</v>
      </c>
      <c r="E25" s="59">
        <v>38543.04385279907</v>
      </c>
      <c r="F25" s="107">
        <v>23188.722027183241</v>
      </c>
      <c r="G25" s="107">
        <v>14564.39258196316</v>
      </c>
      <c r="H25" s="60"/>
      <c r="I25" s="120"/>
      <c r="J25" s="120"/>
      <c r="K25" s="120"/>
      <c r="L25" s="154"/>
      <c r="M25" s="154"/>
      <c r="N25" s="154"/>
    </row>
    <row r="26" spans="2:14" x14ac:dyDescent="0.25">
      <c r="B26" s="229"/>
      <c r="C26" s="31">
        <v>2018</v>
      </c>
      <c r="D26" s="59">
        <v>82680.437940000003</v>
      </c>
      <c r="E26" s="59">
        <v>40899.235959794387</v>
      </c>
      <c r="F26" s="107">
        <v>25309.598331228721</v>
      </c>
      <c r="G26" s="107">
        <v>14322.959697074753</v>
      </c>
      <c r="I26" s="120"/>
      <c r="J26" s="120"/>
      <c r="K26" s="120"/>
      <c r="L26" s="154"/>
      <c r="M26" s="154"/>
      <c r="N26" s="154"/>
    </row>
    <row r="27" spans="2:14" x14ac:dyDescent="0.25">
      <c r="B27" s="229"/>
      <c r="C27" s="31">
        <v>2019</v>
      </c>
      <c r="D27" s="59">
        <v>88061.165236349902</v>
      </c>
      <c r="E27" s="59">
        <v>43574.233036780497</v>
      </c>
      <c r="F27" s="107">
        <v>28191.06596394959</v>
      </c>
      <c r="G27" s="107">
        <v>13891.082122462713</v>
      </c>
      <c r="I27" s="120"/>
      <c r="J27" s="120"/>
      <c r="K27" s="120"/>
      <c r="L27" s="154"/>
      <c r="M27" s="154"/>
      <c r="N27" s="154"/>
    </row>
    <row r="28" spans="2:14" x14ac:dyDescent="0.25">
      <c r="B28" s="229"/>
      <c r="C28" s="31">
        <v>2020</v>
      </c>
      <c r="D28" s="59">
        <v>86047.11461134284</v>
      </c>
      <c r="E28" s="59">
        <v>49729.248544959897</v>
      </c>
      <c r="F28" s="107">
        <v>30006.285552271322</v>
      </c>
      <c r="G28" s="107">
        <v>17650.148829247308</v>
      </c>
      <c r="I28" s="155"/>
      <c r="J28" s="155"/>
      <c r="K28" s="155"/>
      <c r="L28" s="154"/>
      <c r="M28" s="154"/>
      <c r="N28" s="154"/>
    </row>
    <row r="29" spans="2:14" x14ac:dyDescent="0.25">
      <c r="B29" s="229"/>
      <c r="C29" s="31">
        <v>2021</v>
      </c>
      <c r="D29" s="59">
        <v>91785.370537999945</v>
      </c>
      <c r="E29" s="59">
        <v>52017.370537999945</v>
      </c>
      <c r="F29" s="107">
        <v>32431.97730342545</v>
      </c>
      <c r="G29" s="107">
        <v>19979.413880106851</v>
      </c>
      <c r="H29" s="59"/>
      <c r="I29" s="156"/>
      <c r="J29" s="157"/>
      <c r="K29" s="157"/>
    </row>
    <row r="30" spans="2:14" x14ac:dyDescent="0.25">
      <c r="B30" s="229"/>
      <c r="C30" s="31">
        <v>2022</v>
      </c>
      <c r="D30" s="59">
        <v>96694.433384130069</v>
      </c>
      <c r="E30" s="59">
        <v>47609.240715264881</v>
      </c>
      <c r="F30" s="107">
        <v>31965.097474275841</v>
      </c>
      <c r="G30" s="107">
        <v>18442.176411620308</v>
      </c>
      <c r="H30" s="59"/>
      <c r="J30" s="107"/>
      <c r="K30" s="107"/>
    </row>
    <row r="31" spans="2:14" x14ac:dyDescent="0.25">
      <c r="B31" s="229"/>
      <c r="C31" s="31">
        <v>2023</v>
      </c>
      <c r="D31" s="59">
        <v>97507.222849999991</v>
      </c>
      <c r="E31" s="59">
        <v>52334.804563566846</v>
      </c>
      <c r="F31" s="107">
        <v>37173.228385739159</v>
      </c>
      <c r="G31" s="107">
        <v>22914.197369749996</v>
      </c>
      <c r="H31" s="59"/>
      <c r="J31" s="107"/>
      <c r="K31" s="107"/>
    </row>
    <row r="32" spans="2:14" x14ac:dyDescent="0.25">
      <c r="B32" s="229"/>
      <c r="C32" s="35" t="s">
        <v>76</v>
      </c>
      <c r="D32" s="59">
        <v>99778.399810000003</v>
      </c>
      <c r="E32" s="59">
        <v>52184.103100630004</v>
      </c>
      <c r="F32" s="107">
        <v>37816.013527989999</v>
      </c>
      <c r="G32" s="107">
        <v>22450.139957250001</v>
      </c>
      <c r="H32" s="59"/>
      <c r="J32" s="107"/>
      <c r="K32" s="107"/>
    </row>
    <row r="33" spans="2:8" ht="16.5" thickBot="1" x14ac:dyDescent="0.3">
      <c r="B33" s="230"/>
      <c r="C33" s="108" t="s">
        <v>80</v>
      </c>
      <c r="D33" s="109">
        <f>+(D32-D31)/D31</f>
        <v>2.3292397153940804E-2</v>
      </c>
      <c r="E33" s="109">
        <f t="shared" ref="E33:G33" si="0">+(E32-E31)/E31</f>
        <v>-2.8795648363183898E-3</v>
      </c>
      <c r="F33" s="109">
        <f t="shared" si="0"/>
        <v>1.7291614695952324E-2</v>
      </c>
      <c r="G33" s="109">
        <f t="shared" si="0"/>
        <v>-2.0251960171758697E-2</v>
      </c>
      <c r="H33" s="110"/>
    </row>
    <row r="34" spans="2:8" ht="15.75" thickTop="1" x14ac:dyDescent="0.25">
      <c r="B34" s="231" t="s">
        <v>5</v>
      </c>
      <c r="C34" s="31">
        <v>2005</v>
      </c>
      <c r="D34" s="59">
        <v>21094</v>
      </c>
      <c r="E34" s="59">
        <v>12917</v>
      </c>
      <c r="F34" s="107">
        <v>11185.623450598812</v>
      </c>
      <c r="G34" s="107">
        <v>2179.3118994011875</v>
      </c>
    </row>
    <row r="35" spans="2:8" x14ac:dyDescent="0.25">
      <c r="B35" s="229"/>
      <c r="C35" s="31">
        <v>2006</v>
      </c>
      <c r="D35" s="59">
        <v>24530.787</v>
      </c>
      <c r="E35" s="59">
        <v>15231.459837768045</v>
      </c>
      <c r="F35" s="107">
        <v>8147.5539324333922</v>
      </c>
      <c r="G35" s="107">
        <v>7130.4358767439589</v>
      </c>
    </row>
    <row r="36" spans="2:8" x14ac:dyDescent="0.25">
      <c r="B36" s="229"/>
      <c r="C36" s="31">
        <v>2007</v>
      </c>
      <c r="D36" s="59">
        <v>25777.772069999999</v>
      </c>
      <c r="E36" s="59">
        <v>15422.743699999999</v>
      </c>
      <c r="F36" s="107">
        <v>7755.9164303870839</v>
      </c>
      <c r="G36" s="107">
        <v>7892.4871400523816</v>
      </c>
    </row>
    <row r="37" spans="2:8" x14ac:dyDescent="0.25">
      <c r="B37" s="229"/>
      <c r="C37" s="31">
        <v>2008</v>
      </c>
      <c r="D37" s="59">
        <v>28789.223850000002</v>
      </c>
      <c r="E37" s="59">
        <v>16203.40919</v>
      </c>
      <c r="F37" s="107">
        <v>7334.4228382795636</v>
      </c>
      <c r="G37" s="107">
        <v>9080.3214589402069</v>
      </c>
    </row>
    <row r="38" spans="2:8" x14ac:dyDescent="0.25">
      <c r="B38" s="229"/>
      <c r="C38" s="31">
        <v>2009</v>
      </c>
      <c r="D38" s="59">
        <v>29606.478180000002</v>
      </c>
      <c r="E38" s="59">
        <v>17325.027760000001</v>
      </c>
      <c r="F38" s="107">
        <v>9351.5052000000014</v>
      </c>
      <c r="G38" s="107">
        <v>7906.926089999999</v>
      </c>
    </row>
    <row r="39" spans="2:8" x14ac:dyDescent="0.25">
      <c r="B39" s="229"/>
      <c r="C39" s="31">
        <v>2010</v>
      </c>
      <c r="D39" s="59">
        <v>27470.5733736</v>
      </c>
      <c r="E39" s="59">
        <v>17306.461225368002</v>
      </c>
      <c r="F39" s="107">
        <v>8241.1720120800001</v>
      </c>
      <c r="G39" s="107">
        <v>9065.2892132880024</v>
      </c>
    </row>
    <row r="40" spans="2:8" x14ac:dyDescent="0.25">
      <c r="B40" s="229"/>
      <c r="C40" s="31">
        <v>2011</v>
      </c>
      <c r="D40" s="59">
        <v>27014.165816673867</v>
      </c>
      <c r="E40" s="59">
        <v>16438.125986867886</v>
      </c>
      <c r="F40" s="107">
        <v>8009.1569869122632</v>
      </c>
      <c r="G40" s="107">
        <v>8183.1400910238908</v>
      </c>
      <c r="H40" s="58"/>
    </row>
    <row r="41" spans="2:8" x14ac:dyDescent="0.25">
      <c r="B41" s="229"/>
      <c r="C41" s="31">
        <v>2012</v>
      </c>
      <c r="D41" s="59">
        <v>27838.076350000003</v>
      </c>
      <c r="E41" s="59">
        <v>17203.931184300003</v>
      </c>
      <c r="F41" s="107">
        <v>8756.8891170623192</v>
      </c>
      <c r="G41" s="107">
        <v>8305.0678778526835</v>
      </c>
      <c r="H41" s="58"/>
    </row>
    <row r="42" spans="2:8" x14ac:dyDescent="0.25">
      <c r="B42" s="229"/>
      <c r="C42" s="31">
        <v>2013</v>
      </c>
      <c r="D42" s="59">
        <v>26616.357699999899</v>
      </c>
      <c r="E42" s="59">
        <v>15144.707531299942</v>
      </c>
      <c r="F42" s="107">
        <v>6385.529501229269</v>
      </c>
      <c r="G42" s="107">
        <v>8482.3679099906749</v>
      </c>
      <c r="H42" s="58"/>
    </row>
    <row r="43" spans="2:8" x14ac:dyDescent="0.25">
      <c r="B43" s="229"/>
      <c r="C43" s="31">
        <v>2014</v>
      </c>
      <c r="D43" s="59">
        <v>27454.174355659979</v>
      </c>
      <c r="E43" s="59">
        <v>18102.485799859125</v>
      </c>
      <c r="F43" s="107">
        <v>11891.364564110851</v>
      </c>
      <c r="G43" s="107">
        <v>6142.2592831785387</v>
      </c>
      <c r="H43" s="58"/>
    </row>
    <row r="44" spans="2:8" x14ac:dyDescent="0.25">
      <c r="B44" s="229"/>
      <c r="C44" s="31">
        <v>2015</v>
      </c>
      <c r="D44" s="59">
        <v>29356.206340000001</v>
      </c>
      <c r="E44" s="59">
        <v>18815.479099705619</v>
      </c>
      <c r="F44" s="107">
        <v>13922.269958813569</v>
      </c>
      <c r="G44" s="107">
        <v>5219.2852116570502</v>
      </c>
      <c r="H44" s="58"/>
    </row>
    <row r="45" spans="2:8" x14ac:dyDescent="0.25">
      <c r="B45" s="229"/>
      <c r="C45" s="31">
        <v>2016</v>
      </c>
      <c r="D45" s="59">
        <v>28255.32301</v>
      </c>
      <c r="E45" s="59">
        <v>17587.740644406855</v>
      </c>
      <c r="F45" s="107">
        <v>12459.155602116214</v>
      </c>
      <c r="G45" s="107">
        <v>5072.9341109440102</v>
      </c>
      <c r="H45" s="58"/>
    </row>
    <row r="46" spans="2:8" x14ac:dyDescent="0.25">
      <c r="B46" s="229"/>
      <c r="C46" s="31">
        <v>2017</v>
      </c>
      <c r="D46" s="59">
        <v>26474.359800000002</v>
      </c>
      <c r="E46" s="59">
        <v>16132.833727800969</v>
      </c>
      <c r="F46" s="107">
        <v>12191.65766554227</v>
      </c>
      <c r="G46" s="107">
        <v>3948.9673656906321</v>
      </c>
      <c r="H46" s="58"/>
    </row>
    <row r="47" spans="2:8" x14ac:dyDescent="0.25">
      <c r="B47" s="229"/>
      <c r="C47" s="31">
        <v>2018</v>
      </c>
      <c r="D47" s="59">
        <v>30832.27635</v>
      </c>
      <c r="E47" s="59">
        <v>18440.089692649195</v>
      </c>
      <c r="F47" s="107">
        <v>11676.016934095087</v>
      </c>
      <c r="G47" s="107">
        <v>6404.5565150021239</v>
      </c>
      <c r="H47" s="58"/>
    </row>
    <row r="48" spans="2:8" x14ac:dyDescent="0.25">
      <c r="B48" s="229"/>
      <c r="C48" s="31">
        <v>2019</v>
      </c>
      <c r="D48" s="59">
        <v>35109.245398100073</v>
      </c>
      <c r="E48" s="59">
        <v>21069.911826813979</v>
      </c>
      <c r="F48" s="107">
        <v>13623.969141253347</v>
      </c>
      <c r="G48" s="107">
        <v>7347.549733240231</v>
      </c>
      <c r="H48" s="58"/>
    </row>
    <row r="49" spans="2:11" x14ac:dyDescent="0.25">
      <c r="B49" s="229"/>
      <c r="C49" s="31">
        <v>2020</v>
      </c>
      <c r="D49" s="59">
        <v>28717.424422089178</v>
      </c>
      <c r="E49" s="59">
        <v>18857.533058796213</v>
      </c>
      <c r="F49" s="107">
        <v>10945.689375579233</v>
      </c>
      <c r="G49" s="107">
        <v>7760.8184189680069</v>
      </c>
      <c r="H49" s="58"/>
    </row>
    <row r="50" spans="2:11" x14ac:dyDescent="0.25">
      <c r="B50" s="229"/>
      <c r="C50" s="31">
        <v>2021</v>
      </c>
      <c r="D50" s="59">
        <v>33531.485185099998</v>
      </c>
      <c r="E50" s="59">
        <v>21482.512287777798</v>
      </c>
      <c r="F50" s="107">
        <v>13506.602720874802</v>
      </c>
      <c r="G50" s="107">
        <v>7809.159972890784</v>
      </c>
      <c r="H50" s="59"/>
      <c r="I50" s="59"/>
      <c r="J50" s="59"/>
      <c r="K50" s="59"/>
    </row>
    <row r="51" spans="2:11" x14ac:dyDescent="0.25">
      <c r="B51" s="229"/>
      <c r="C51" s="31">
        <v>2022</v>
      </c>
      <c r="D51" s="59">
        <v>35024.976436599987</v>
      </c>
      <c r="E51" s="59">
        <v>19477.140664150051</v>
      </c>
      <c r="F51" s="107">
        <v>13719.421615414491</v>
      </c>
      <c r="G51" s="107">
        <v>7832.3126727589433</v>
      </c>
      <c r="H51" s="59"/>
      <c r="I51" s="59"/>
      <c r="J51" s="59"/>
      <c r="K51" s="59"/>
    </row>
    <row r="52" spans="2:11" x14ac:dyDescent="0.25">
      <c r="B52" s="229"/>
      <c r="C52" s="31">
        <v>2023</v>
      </c>
      <c r="D52" s="59">
        <v>32322.434940000003</v>
      </c>
      <c r="E52" s="59">
        <v>19005.591744720004</v>
      </c>
      <c r="F52" s="107">
        <v>12638.072061540002</v>
      </c>
      <c r="G52" s="107">
        <v>7628.0946458400003</v>
      </c>
      <c r="H52" s="59"/>
      <c r="I52" s="59"/>
      <c r="J52" s="59"/>
      <c r="K52" s="59"/>
    </row>
    <row r="53" spans="2:11" x14ac:dyDescent="0.25">
      <c r="B53" s="229"/>
      <c r="C53" s="35" t="s">
        <v>76</v>
      </c>
      <c r="D53" s="59">
        <v>36224.743466320302</v>
      </c>
      <c r="E53" s="59">
        <v>23437.409022709238</v>
      </c>
      <c r="F53" s="107">
        <v>14055.200464932277</v>
      </c>
      <c r="G53" s="107">
        <v>9672.0065055075211</v>
      </c>
      <c r="H53" s="59"/>
      <c r="I53" s="59"/>
      <c r="J53" s="59"/>
      <c r="K53" s="59"/>
    </row>
    <row r="54" spans="2:11" ht="16.5" thickBot="1" x14ac:dyDescent="0.3">
      <c r="B54" s="230"/>
      <c r="C54" s="108" t="s">
        <v>80</v>
      </c>
      <c r="D54" s="109">
        <f>+(D53-D52)/D52</f>
        <v>0.12073064834268019</v>
      </c>
      <c r="E54" s="109">
        <f t="shared" ref="E54:G54" si="1">+(E53-E52)/E52</f>
        <v>0.233184914077745</v>
      </c>
      <c r="F54" s="109">
        <f t="shared" si="1"/>
        <v>0.11213169196153418</v>
      </c>
      <c r="G54" s="109">
        <f t="shared" si="1"/>
        <v>0.26794526740464253</v>
      </c>
    </row>
    <row r="55" spans="2:11" ht="15.75" thickTop="1" x14ac:dyDescent="0.25">
      <c r="B55" s="231" t="s">
        <v>6</v>
      </c>
      <c r="C55" s="31">
        <v>2005</v>
      </c>
      <c r="D55" s="59">
        <v>36061</v>
      </c>
      <c r="E55" s="59">
        <v>21973</v>
      </c>
      <c r="F55" s="107">
        <v>15341.238712858516</v>
      </c>
      <c r="G55" s="107">
        <v>7558.078107141484</v>
      </c>
    </row>
    <row r="56" spans="2:11" x14ac:dyDescent="0.25">
      <c r="B56" s="229"/>
      <c r="C56" s="31">
        <v>2006</v>
      </c>
      <c r="D56" s="59">
        <v>33996.565000000002</v>
      </c>
      <c r="E56" s="59">
        <v>21557.036922823318</v>
      </c>
      <c r="F56" s="107">
        <v>19305.080335516792</v>
      </c>
      <c r="G56" s="107">
        <v>3193.3537695463992</v>
      </c>
    </row>
    <row r="57" spans="2:11" x14ac:dyDescent="0.25">
      <c r="B57" s="229"/>
      <c r="C57" s="31">
        <v>2007</v>
      </c>
      <c r="D57" s="59">
        <v>43792.046889999998</v>
      </c>
      <c r="E57" s="59">
        <v>24807.158940000001</v>
      </c>
      <c r="F57" s="107">
        <v>18668.643715453578</v>
      </c>
      <c r="G57" s="107">
        <v>7548.7698402324795</v>
      </c>
    </row>
    <row r="58" spans="2:11" x14ac:dyDescent="0.25">
      <c r="B58" s="229"/>
      <c r="C58" s="31">
        <v>2008</v>
      </c>
      <c r="D58" s="59">
        <v>39894.25793</v>
      </c>
      <c r="E58" s="59">
        <v>22963.231879999999</v>
      </c>
      <c r="F58" s="107">
        <v>20319.087264202277</v>
      </c>
      <c r="G58" s="107">
        <v>4713.1180671522088</v>
      </c>
    </row>
    <row r="59" spans="2:11" x14ac:dyDescent="0.25">
      <c r="B59" s="229"/>
      <c r="C59" s="31">
        <v>2009</v>
      </c>
      <c r="D59" s="59">
        <v>30706.657050000002</v>
      </c>
      <c r="E59" s="59">
        <v>17240.347140000002</v>
      </c>
      <c r="F59" s="107">
        <v>14387.548799999999</v>
      </c>
      <c r="G59" s="107">
        <v>3944.3858200000032</v>
      </c>
    </row>
    <row r="60" spans="2:11" x14ac:dyDescent="0.25">
      <c r="B60" s="229"/>
      <c r="C60" s="31">
        <v>2010</v>
      </c>
      <c r="D60" s="59">
        <v>30191.315702399999</v>
      </c>
      <c r="E60" s="59">
        <v>18718.615735487998</v>
      </c>
      <c r="F60" s="107">
        <v>13223.796277651199</v>
      </c>
      <c r="G60" s="107">
        <v>5390.9613318205429</v>
      </c>
    </row>
    <row r="61" spans="2:11" x14ac:dyDescent="0.25">
      <c r="B61" s="229"/>
      <c r="C61" s="31">
        <v>2011</v>
      </c>
      <c r="D61" s="59">
        <v>43249.079579698009</v>
      </c>
      <c r="E61" s="59">
        <v>26165.894956925717</v>
      </c>
      <c r="F61" s="107">
        <v>17617.080075994185</v>
      </c>
      <c r="G61" s="107">
        <v>8086.0497294287634</v>
      </c>
    </row>
    <row r="62" spans="2:11" x14ac:dyDescent="0.25">
      <c r="B62" s="229"/>
      <c r="C62" s="31">
        <v>2012</v>
      </c>
      <c r="D62" s="59">
        <v>39785.064599999998</v>
      </c>
      <c r="E62" s="59">
        <v>25091.619196768075</v>
      </c>
      <c r="F62" s="107">
        <v>17259.441348084656</v>
      </c>
      <c r="G62" s="107">
        <v>7505.9403189634195</v>
      </c>
    </row>
    <row r="63" spans="2:11" x14ac:dyDescent="0.25">
      <c r="B63" s="229"/>
      <c r="C63" s="31">
        <v>2013</v>
      </c>
      <c r="D63" s="59">
        <v>42950.027859999987</v>
      </c>
      <c r="E63" s="59">
        <v>27008.384551084993</v>
      </c>
      <c r="F63" s="107">
        <v>17953.372070370089</v>
      </c>
      <c r="G63" s="107">
        <v>8608.3321909709048</v>
      </c>
    </row>
    <row r="64" spans="2:11" x14ac:dyDescent="0.25">
      <c r="B64" s="229"/>
      <c r="C64" s="31">
        <v>2014</v>
      </c>
      <c r="D64" s="59">
        <v>42311.470889250086</v>
      </c>
      <c r="E64" s="59">
        <v>26698.538131116802</v>
      </c>
      <c r="F64" s="107">
        <v>18863.616418167374</v>
      </c>
      <c r="G64" s="107">
        <v>7454.1184749461772</v>
      </c>
    </row>
    <row r="65" spans="2:11" x14ac:dyDescent="0.25">
      <c r="B65" s="229"/>
      <c r="C65" s="31">
        <v>2015</v>
      </c>
      <c r="D65" s="59">
        <v>37690.832609999998</v>
      </c>
      <c r="E65" s="59">
        <v>23216.792940237785</v>
      </c>
      <c r="F65" s="107">
        <v>17013.54729130281</v>
      </c>
      <c r="G65" s="107">
        <v>5731.4496102885278</v>
      </c>
    </row>
    <row r="66" spans="2:11" x14ac:dyDescent="0.25">
      <c r="B66" s="229"/>
      <c r="C66" s="31">
        <v>2016</v>
      </c>
      <c r="D66" s="59">
        <v>31486.716920000003</v>
      </c>
      <c r="E66" s="59">
        <v>18281.238837466357</v>
      </c>
      <c r="F66" s="107">
        <v>15863.923418144588</v>
      </c>
      <c r="G66" s="107">
        <v>1989.8960409384056</v>
      </c>
    </row>
    <row r="67" spans="2:11" x14ac:dyDescent="0.25">
      <c r="B67" s="229"/>
      <c r="C67" s="31">
        <v>2017</v>
      </c>
      <c r="D67" s="59">
        <v>33773.637880000002</v>
      </c>
      <c r="E67" s="59">
        <v>20751.705165431802</v>
      </c>
      <c r="F67" s="107">
        <v>16023.395862231802</v>
      </c>
      <c r="G67" s="107">
        <v>4221.7047350000003</v>
      </c>
    </row>
    <row r="68" spans="2:11" x14ac:dyDescent="0.25">
      <c r="B68" s="229"/>
      <c r="C68" s="31">
        <v>2018</v>
      </c>
      <c r="D68" s="59">
        <v>30238.061329999997</v>
      </c>
      <c r="E68" s="59">
        <v>17761.151411960836</v>
      </c>
      <c r="F68" s="107">
        <v>13732.707130392777</v>
      </c>
      <c r="G68" s="107">
        <v>4263.3287898540548</v>
      </c>
    </row>
    <row r="69" spans="2:11" x14ac:dyDescent="0.25">
      <c r="B69" s="229"/>
      <c r="C69" s="31">
        <v>2019</v>
      </c>
      <c r="D69" s="59">
        <v>34675.014632800012</v>
      </c>
      <c r="E69" s="59">
        <v>21048.136618068384</v>
      </c>
      <c r="F69" s="107">
        <v>15889.018675609504</v>
      </c>
      <c r="G69" s="107">
        <v>4990.2497334902664</v>
      </c>
    </row>
    <row r="70" spans="2:11" x14ac:dyDescent="0.25">
      <c r="B70" s="229"/>
      <c r="C70" s="31">
        <v>2020</v>
      </c>
      <c r="D70" s="59">
        <v>38884.988049956693</v>
      </c>
      <c r="E70" s="59">
        <v>23853.347295530977</v>
      </c>
      <c r="F70" s="107">
        <v>18054.857517571141</v>
      </c>
      <c r="G70" s="107">
        <v>5302.3844649033736</v>
      </c>
    </row>
    <row r="71" spans="2:11" x14ac:dyDescent="0.25">
      <c r="B71" s="229"/>
      <c r="C71" s="31">
        <v>2021</v>
      </c>
      <c r="D71" s="59">
        <v>37503.593581600006</v>
      </c>
      <c r="E71" s="59">
        <v>21206.796037616419</v>
      </c>
      <c r="F71" s="107">
        <v>17329.511649661494</v>
      </c>
      <c r="G71" s="107">
        <v>3978.5394216745904</v>
      </c>
      <c r="H71" s="59"/>
      <c r="I71" s="59"/>
      <c r="J71" s="59"/>
      <c r="K71" s="59"/>
    </row>
    <row r="72" spans="2:11" x14ac:dyDescent="0.25">
      <c r="B72" s="229"/>
      <c r="C72" s="31">
        <v>2022</v>
      </c>
      <c r="D72" s="59">
        <v>36978.686590309997</v>
      </c>
      <c r="E72" s="59">
        <v>20375.256311260808</v>
      </c>
      <c r="F72" s="107">
        <v>16145.598656898994</v>
      </c>
      <c r="G72" s="107">
        <v>4770.2505701499895</v>
      </c>
      <c r="H72" s="59"/>
      <c r="I72" s="59"/>
      <c r="J72" s="59"/>
      <c r="K72" s="59"/>
    </row>
    <row r="73" spans="2:11" x14ac:dyDescent="0.25">
      <c r="B73" s="229"/>
      <c r="C73" s="31">
        <v>2023</v>
      </c>
      <c r="D73" s="59">
        <v>35484.858189999999</v>
      </c>
      <c r="E73" s="59">
        <v>20581.217750199998</v>
      </c>
      <c r="F73" s="107">
        <v>15648.82246179</v>
      </c>
      <c r="G73" s="107">
        <v>6103.395608679999</v>
      </c>
      <c r="H73" s="59"/>
      <c r="I73" s="59"/>
      <c r="J73" s="59"/>
      <c r="K73" s="59"/>
    </row>
    <row r="74" spans="2:11" x14ac:dyDescent="0.25">
      <c r="B74" s="229"/>
      <c r="C74" s="35" t="s">
        <v>76</v>
      </c>
      <c r="D74" s="59">
        <v>38925.377707</v>
      </c>
      <c r="E74" s="59">
        <v>23433.077379613998</v>
      </c>
      <c r="F74" s="107">
        <v>17010.390057959001</v>
      </c>
      <c r="G74" s="107">
        <v>6228.0604331200002</v>
      </c>
      <c r="H74" s="59"/>
      <c r="I74" s="59"/>
      <c r="J74" s="59"/>
      <c r="K74" s="59"/>
    </row>
    <row r="75" spans="2:11" ht="16.5" thickBot="1" x14ac:dyDescent="0.3">
      <c r="B75" s="230"/>
      <c r="C75" s="108" t="s">
        <v>80</v>
      </c>
      <c r="D75" s="109">
        <f>+(D74-D73)/D73</f>
        <v>9.6957397957689304E-2</v>
      </c>
      <c r="E75" s="109">
        <f t="shared" ref="E75:G75" si="2">+(E74-E73)/E73</f>
        <v>0.13856612684573963</v>
      </c>
      <c r="F75" s="109">
        <f t="shared" si="2"/>
        <v>8.7007670992086741E-2</v>
      </c>
      <c r="G75" s="109">
        <f t="shared" si="2"/>
        <v>2.0425486472269307E-2</v>
      </c>
    </row>
    <row r="76" spans="2:11" ht="17.25" customHeight="1" thickTop="1" x14ac:dyDescent="0.25">
      <c r="B76" s="231" t="s">
        <v>7</v>
      </c>
      <c r="C76" s="31">
        <v>2005</v>
      </c>
      <c r="D76" s="59">
        <v>8163</v>
      </c>
      <c r="E76" s="59">
        <v>4834</v>
      </c>
      <c r="F76" s="107">
        <v>3084.3268170916426</v>
      </c>
      <c r="G76" s="107">
        <v>1749.6731829083574</v>
      </c>
    </row>
    <row r="77" spans="2:11" x14ac:dyDescent="0.25">
      <c r="B77" s="229"/>
      <c r="C77" s="31">
        <v>2006</v>
      </c>
      <c r="D77" s="59">
        <v>8908.3279999999995</v>
      </c>
      <c r="E77" s="59">
        <v>5337.2861136646252</v>
      </c>
      <c r="F77" s="107">
        <v>4397.797592459815</v>
      </c>
      <c r="G77" s="107">
        <v>1021.5433713752681</v>
      </c>
    </row>
    <row r="78" spans="2:11" x14ac:dyDescent="0.25">
      <c r="B78" s="229"/>
      <c r="C78" s="31">
        <v>2007</v>
      </c>
      <c r="D78" s="59">
        <v>6899.5021399999996</v>
      </c>
      <c r="E78" s="59">
        <v>4269.1210099999998</v>
      </c>
      <c r="F78" s="107">
        <v>2646.0033104014128</v>
      </c>
      <c r="G78" s="107">
        <v>1964.6412614339056</v>
      </c>
    </row>
    <row r="79" spans="2:11" x14ac:dyDescent="0.25">
      <c r="B79" s="229"/>
      <c r="C79" s="31">
        <v>2008</v>
      </c>
      <c r="D79" s="59">
        <v>7094.2191399999992</v>
      </c>
      <c r="E79" s="59">
        <v>4143.3226400000003</v>
      </c>
      <c r="F79" s="107">
        <v>3308.2926392325162</v>
      </c>
      <c r="G79" s="107">
        <v>1259.9167817502698</v>
      </c>
    </row>
    <row r="80" spans="2:11" x14ac:dyDescent="0.25">
      <c r="B80" s="229"/>
      <c r="C80" s="31">
        <v>2009</v>
      </c>
      <c r="D80" s="59">
        <v>10762.79405</v>
      </c>
      <c r="E80" s="59">
        <v>6672.9323099999992</v>
      </c>
      <c r="F80" s="107">
        <v>3515.4965999999999</v>
      </c>
      <c r="G80" s="107">
        <v>3821.7173099999991</v>
      </c>
    </row>
    <row r="81" spans="2:11" x14ac:dyDescent="0.25">
      <c r="B81" s="229"/>
      <c r="C81" s="31">
        <v>2010</v>
      </c>
      <c r="D81" s="59">
        <v>8276.8814124</v>
      </c>
      <c r="E81" s="59">
        <v>4547.6045950260359</v>
      </c>
      <c r="F81" s="107">
        <v>2857.4096510381742</v>
      </c>
      <c r="G81" s="107">
        <v>1690.1949439878642</v>
      </c>
    </row>
    <row r="82" spans="2:11" x14ac:dyDescent="0.25">
      <c r="B82" s="229"/>
      <c r="C82" s="31">
        <v>2011</v>
      </c>
      <c r="D82" s="59">
        <v>3552.0231737099998</v>
      </c>
      <c r="E82" s="59">
        <v>1444.1871418901776</v>
      </c>
      <c r="F82" s="107">
        <v>1324.3577592678541</v>
      </c>
      <c r="G82" s="107">
        <v>112.01493164016146</v>
      </c>
    </row>
    <row r="83" spans="2:11" x14ac:dyDescent="0.25">
      <c r="B83" s="229"/>
      <c r="C83" s="31">
        <v>2012</v>
      </c>
      <c r="D83" s="59">
        <v>7516.0820477999996</v>
      </c>
      <c r="E83" s="59">
        <v>4329.2632595327996</v>
      </c>
      <c r="F83" s="107">
        <v>2382.5980091525998</v>
      </c>
      <c r="G83" s="107">
        <v>1930.1298698750397</v>
      </c>
    </row>
    <row r="84" spans="2:11" x14ac:dyDescent="0.25">
      <c r="B84" s="229"/>
      <c r="C84" s="31">
        <v>2013</v>
      </c>
      <c r="D84" s="59">
        <v>9535.3590200000053</v>
      </c>
      <c r="E84" s="59">
        <v>5977.5258624576036</v>
      </c>
      <c r="F84" s="107">
        <v>3566.2792955266268</v>
      </c>
      <c r="G84" s="107">
        <v>2312.0788331229769</v>
      </c>
    </row>
    <row r="85" spans="2:11" x14ac:dyDescent="0.25">
      <c r="B85" s="229"/>
      <c r="C85" s="31">
        <v>2014</v>
      </c>
      <c r="D85" s="59">
        <v>10937.972038340851</v>
      </c>
      <c r="E85" s="59">
        <v>6966.4441282550797</v>
      </c>
      <c r="F85" s="107">
        <v>3551.1932123422971</v>
      </c>
      <c r="G85" s="107">
        <v>3387.9059858169303</v>
      </c>
    </row>
    <row r="86" spans="2:11" x14ac:dyDescent="0.25">
      <c r="B86" s="229"/>
      <c r="C86" s="31">
        <v>2015</v>
      </c>
      <c r="D86" s="59">
        <v>12201.486070000001</v>
      </c>
      <c r="E86" s="59">
        <v>6952.8076294817511</v>
      </c>
      <c r="F86" s="107">
        <v>4207.0432011050043</v>
      </c>
      <c r="G86" s="107">
        <v>2679.3990250447227</v>
      </c>
    </row>
    <row r="87" spans="2:11" x14ac:dyDescent="0.25">
      <c r="B87" s="229"/>
      <c r="C87" s="31">
        <v>2016</v>
      </c>
      <c r="D87" s="59">
        <v>8215.2206600000009</v>
      </c>
      <c r="E87" s="59">
        <v>5440.1900955379406</v>
      </c>
      <c r="F87" s="107">
        <v>3572.1480578703704</v>
      </c>
      <c r="G87" s="107">
        <v>1851.3379018724875</v>
      </c>
    </row>
    <row r="88" spans="2:11" x14ac:dyDescent="0.25">
      <c r="B88" s="229"/>
      <c r="C88" s="31">
        <v>2017</v>
      </c>
      <c r="D88" s="59">
        <v>4962.0618199999999</v>
      </c>
      <c r="E88" s="59">
        <v>2668.19081628</v>
      </c>
      <c r="F88" s="107">
        <v>1941.8650533333332</v>
      </c>
      <c r="G88" s="107">
        <v>726.32576294666728</v>
      </c>
    </row>
    <row r="89" spans="2:11" x14ac:dyDescent="0.25">
      <c r="B89" s="229"/>
      <c r="C89" s="31">
        <v>2018</v>
      </c>
      <c r="D89" s="59">
        <v>3032.8506499999999</v>
      </c>
      <c r="E89" s="59">
        <v>1095.7118100117275</v>
      </c>
      <c r="F89" s="107">
        <v>1315.0265023622076</v>
      </c>
      <c r="G89" s="107">
        <v>359.13068947929554</v>
      </c>
    </row>
    <row r="90" spans="2:11" x14ac:dyDescent="0.25">
      <c r="B90" s="229"/>
      <c r="C90" s="31">
        <v>2019</v>
      </c>
      <c r="D90" s="59">
        <v>7046.1251200000024</v>
      </c>
      <c r="E90" s="59">
        <v>3926.9667559299742</v>
      </c>
      <c r="F90" s="107">
        <v>2959.2384493495128</v>
      </c>
      <c r="G90" s="107">
        <v>928.75109678022102</v>
      </c>
    </row>
    <row r="91" spans="2:11" x14ac:dyDescent="0.25">
      <c r="B91" s="229"/>
      <c r="C91" s="31">
        <v>2020</v>
      </c>
      <c r="D91" s="59">
        <v>7241.8210557189377</v>
      </c>
      <c r="E91" s="59">
        <v>4710</v>
      </c>
      <c r="F91" s="107">
        <v>3401</v>
      </c>
      <c r="G91" s="107">
        <v>1265.3447553976232</v>
      </c>
    </row>
    <row r="92" spans="2:11" x14ac:dyDescent="0.25">
      <c r="B92" s="229"/>
      <c r="C92" s="31">
        <v>2021</v>
      </c>
      <c r="D92" s="59">
        <v>6874.8943199999985</v>
      </c>
      <c r="E92" s="59">
        <v>3978.8943199999985</v>
      </c>
      <c r="F92" s="107">
        <v>3242.1355298791805</v>
      </c>
      <c r="G92" s="107">
        <v>1119.5487749928568</v>
      </c>
      <c r="H92" s="59"/>
      <c r="I92" s="59"/>
      <c r="J92" s="59"/>
      <c r="K92" s="59"/>
    </row>
    <row r="93" spans="2:11" x14ac:dyDescent="0.25">
      <c r="B93" s="229"/>
      <c r="C93" s="31">
        <v>2022</v>
      </c>
      <c r="D93" s="59">
        <v>6506.523374999997</v>
      </c>
      <c r="E93" s="59">
        <v>3676.8363592124983</v>
      </c>
      <c r="F93" s="107">
        <v>2908.4159486249987</v>
      </c>
      <c r="G93" s="107">
        <v>1197.2003009999994</v>
      </c>
      <c r="H93" s="59"/>
      <c r="I93" s="59"/>
      <c r="J93" s="59"/>
      <c r="K93" s="59"/>
    </row>
    <row r="94" spans="2:11" x14ac:dyDescent="0.25">
      <c r="B94" s="229"/>
      <c r="C94" s="35">
        <v>2023</v>
      </c>
      <c r="D94" s="59">
        <v>6570.9775199999995</v>
      </c>
      <c r="E94" s="59">
        <v>3607.4666584799998</v>
      </c>
      <c r="F94" s="107">
        <v>2844.5882804945677</v>
      </c>
      <c r="G94" s="107">
        <v>1623.0314474399997</v>
      </c>
      <c r="H94" s="59"/>
      <c r="I94" s="59"/>
      <c r="J94" s="59"/>
      <c r="K94" s="59"/>
    </row>
    <row r="95" spans="2:11" x14ac:dyDescent="0.25">
      <c r="B95" s="229"/>
      <c r="C95" s="35" t="s">
        <v>76</v>
      </c>
      <c r="D95" s="59">
        <v>3918</v>
      </c>
      <c r="E95" s="59">
        <v>1864.9679999999998</v>
      </c>
      <c r="F95" s="107">
        <v>2150.982</v>
      </c>
      <c r="G95" s="107">
        <v>43.097999999999999</v>
      </c>
      <c r="H95" s="59"/>
      <c r="I95" s="59"/>
      <c r="J95" s="59"/>
      <c r="K95" s="59"/>
    </row>
    <row r="96" spans="2:11" ht="16.5" thickBot="1" x14ac:dyDescent="0.3">
      <c r="B96" s="230"/>
      <c r="C96" s="108" t="s">
        <v>80</v>
      </c>
      <c r="D96" s="109">
        <f>+(D95-D94)/D94</f>
        <v>-0.40374168256171417</v>
      </c>
      <c r="E96" s="109">
        <f t="shared" ref="E96:G96" si="3">+(E95-E94)/E94</f>
        <v>-0.48302557540869939</v>
      </c>
      <c r="F96" s="109">
        <f t="shared" si="3"/>
        <v>-0.24383362796319175</v>
      </c>
      <c r="G96" s="109">
        <f t="shared" si="3"/>
        <v>-0.97344598586307229</v>
      </c>
    </row>
    <row r="97" spans="2:7" ht="15.75" thickTop="1" x14ac:dyDescent="0.25">
      <c r="B97" s="231" t="s">
        <v>8</v>
      </c>
      <c r="C97" s="31">
        <v>2005</v>
      </c>
      <c r="D97" s="59">
        <v>5880</v>
      </c>
      <c r="E97" s="59">
        <v>4567</v>
      </c>
      <c r="F97" s="107">
        <v>2983.0146813136357</v>
      </c>
      <c r="G97" s="107">
        <v>1583.9853186863643</v>
      </c>
    </row>
    <row r="98" spans="2:7" x14ac:dyDescent="0.25">
      <c r="B98" s="229"/>
      <c r="C98" s="31">
        <v>2006</v>
      </c>
      <c r="D98" s="59">
        <v>4701.759</v>
      </c>
      <c r="E98" s="59">
        <v>3077.2487376073368</v>
      </c>
      <c r="F98" s="107">
        <v>2657.6118682042829</v>
      </c>
      <c r="G98" s="107">
        <v>386.18256227398729</v>
      </c>
    </row>
    <row r="99" spans="2:7" x14ac:dyDescent="0.25">
      <c r="B99" s="229"/>
      <c r="C99" s="31">
        <v>2007</v>
      </c>
      <c r="D99" s="59">
        <v>5275.12363</v>
      </c>
      <c r="E99" s="59">
        <v>3424.0620200000003</v>
      </c>
      <c r="F99" s="107">
        <v>1950.0783287871009</v>
      </c>
      <c r="G99" s="107">
        <v>1410.5935094731719</v>
      </c>
    </row>
    <row r="100" spans="2:7" x14ac:dyDescent="0.25">
      <c r="B100" s="229"/>
      <c r="C100" s="31">
        <v>2008</v>
      </c>
      <c r="D100" s="59">
        <v>3512.9804599999998</v>
      </c>
      <c r="E100" s="59">
        <v>2283.2361900000001</v>
      </c>
      <c r="F100" s="107">
        <v>742.94093412914901</v>
      </c>
      <c r="G100" s="107">
        <v>1501.9172871498731</v>
      </c>
    </row>
    <row r="101" spans="2:7" x14ac:dyDescent="0.25">
      <c r="B101" s="229"/>
      <c r="C101" s="31">
        <v>2009</v>
      </c>
      <c r="D101" s="59">
        <v>3880.9597599999997</v>
      </c>
      <c r="E101" s="59">
        <v>2453.1765700000001</v>
      </c>
      <c r="F101" s="107">
        <v>1433.2320000000002</v>
      </c>
      <c r="G101" s="107">
        <v>1220.7786399999998</v>
      </c>
    </row>
    <row r="102" spans="2:7" x14ac:dyDescent="0.25">
      <c r="B102" s="229"/>
      <c r="C102" s="31">
        <v>2010</v>
      </c>
      <c r="D102" s="59">
        <v>2494.4911206000002</v>
      </c>
      <c r="E102" s="59">
        <v>1516.8592298471151</v>
      </c>
      <c r="F102" s="107">
        <v>1075.779044200608</v>
      </c>
      <c r="G102" s="107">
        <v>424.73571460178158</v>
      </c>
    </row>
    <row r="103" spans="2:7" x14ac:dyDescent="0.25">
      <c r="B103" s="229"/>
      <c r="C103" s="31">
        <v>2011</v>
      </c>
      <c r="D103" s="59">
        <v>933.83971015199995</v>
      </c>
      <c r="E103" s="59">
        <v>520.56000719597102</v>
      </c>
      <c r="F103" s="107">
        <v>376.36772923015019</v>
      </c>
      <c r="G103" s="107">
        <v>143.81874208176004</v>
      </c>
    </row>
    <row r="104" spans="2:7" x14ac:dyDescent="0.25">
      <c r="B104" s="229"/>
      <c r="C104" s="31">
        <v>2012</v>
      </c>
      <c r="D104" s="59">
        <v>2437.8406299999997</v>
      </c>
      <c r="E104" s="59">
        <v>1693.6829115557712</v>
      </c>
      <c r="F104" s="107">
        <v>1003.3826303743278</v>
      </c>
      <c r="G104" s="107">
        <v>680.7927027244433</v>
      </c>
    </row>
    <row r="105" spans="2:7" x14ac:dyDescent="0.25">
      <c r="B105" s="229"/>
      <c r="C105" s="31">
        <v>2013</v>
      </c>
      <c r="D105" s="59">
        <v>2544.11373</v>
      </c>
      <c r="E105" s="59">
        <v>1704.5561991</v>
      </c>
      <c r="F105" s="107">
        <v>894.69527470644925</v>
      </c>
      <c r="G105" s="107">
        <v>783.40214160155074</v>
      </c>
    </row>
    <row r="106" spans="2:7" x14ac:dyDescent="0.25">
      <c r="B106" s="229"/>
      <c r="C106" s="31">
        <v>2014</v>
      </c>
      <c r="D106" s="59">
        <v>3346.4245980762212</v>
      </c>
      <c r="E106" s="59">
        <v>2287.7864358439251</v>
      </c>
      <c r="F106" s="107">
        <v>1560.6339385048095</v>
      </c>
      <c r="G106" s="107">
        <v>718.62418017672644</v>
      </c>
    </row>
    <row r="107" spans="2:7" x14ac:dyDescent="0.25">
      <c r="B107" s="229"/>
      <c r="C107" s="31">
        <v>2015</v>
      </c>
      <c r="D107" s="59">
        <v>3094.6946200000002</v>
      </c>
      <c r="E107" s="59">
        <v>2091.7545260937236</v>
      </c>
      <c r="F107" s="107">
        <v>1686.3348550640001</v>
      </c>
      <c r="G107" s="107">
        <v>396.72427879297362</v>
      </c>
    </row>
    <row r="108" spans="2:7" x14ac:dyDescent="0.25">
      <c r="B108" s="229"/>
      <c r="C108" s="31">
        <v>2016</v>
      </c>
      <c r="D108" s="59">
        <v>2617.2534100000003</v>
      </c>
      <c r="E108" s="59">
        <v>1926.2985097600001</v>
      </c>
      <c r="F108" s="107">
        <v>1308.6267050000001</v>
      </c>
      <c r="G108" s="107">
        <v>622.90631157999997</v>
      </c>
    </row>
    <row r="109" spans="2:7" x14ac:dyDescent="0.25">
      <c r="B109" s="229"/>
      <c r="C109" s="31">
        <v>2017</v>
      </c>
      <c r="D109" s="59">
        <v>2300.5943600000001</v>
      </c>
      <c r="E109" s="59">
        <v>1351.8592889070735</v>
      </c>
      <c r="F109" s="107">
        <v>1414.2061864653058</v>
      </c>
      <c r="G109" s="107">
        <v>-62.346897558232286</v>
      </c>
    </row>
    <row r="110" spans="2:7" x14ac:dyDescent="0.25">
      <c r="B110" s="229"/>
      <c r="C110" s="31">
        <v>2018</v>
      </c>
      <c r="D110" s="59">
        <v>2906.03024</v>
      </c>
      <c r="E110" s="59">
        <v>2234.8121099634518</v>
      </c>
      <c r="F110" s="107">
        <v>1489.0725055492589</v>
      </c>
      <c r="G110" s="107">
        <v>981.55502890259766</v>
      </c>
    </row>
    <row r="111" spans="2:7" x14ac:dyDescent="0.25">
      <c r="B111" s="229"/>
      <c r="C111" s="31">
        <v>2019</v>
      </c>
      <c r="D111" s="59">
        <v>3138</v>
      </c>
      <c r="E111" s="59">
        <v>1762.5935840035968</v>
      </c>
      <c r="F111" s="107">
        <v>1398.0964259666982</v>
      </c>
      <c r="G111" s="107">
        <v>364.49715803689844</v>
      </c>
    </row>
    <row r="112" spans="2:7" x14ac:dyDescent="0.25">
      <c r="B112" s="229"/>
      <c r="C112" s="31">
        <v>2020</v>
      </c>
      <c r="D112" s="59">
        <v>3665.727545802371</v>
      </c>
      <c r="E112" s="59">
        <v>2658.550438340711</v>
      </c>
      <c r="F112" s="107">
        <v>1833.4192280310258</v>
      </c>
      <c r="G112" s="107">
        <v>802.9975545826801</v>
      </c>
    </row>
    <row r="113" spans="2:11" x14ac:dyDescent="0.25">
      <c r="B113" s="229"/>
      <c r="C113" s="31">
        <v>2021</v>
      </c>
      <c r="D113" s="59">
        <v>3472.3721693000002</v>
      </c>
      <c r="E113" s="59">
        <v>2537.9824837079391</v>
      </c>
      <c r="F113" s="107">
        <v>1330.8017746415869</v>
      </c>
      <c r="G113" s="107">
        <v>1364.4669105483388</v>
      </c>
      <c r="H113" s="59"/>
      <c r="I113" s="59"/>
      <c r="J113" s="59"/>
      <c r="K113" s="59"/>
    </row>
    <row r="114" spans="2:11" x14ac:dyDescent="0.25">
      <c r="B114" s="229"/>
      <c r="C114" s="31">
        <v>2022</v>
      </c>
      <c r="D114" s="59">
        <v>3103.4790785999999</v>
      </c>
      <c r="E114" s="59">
        <v>1879.4255746881022</v>
      </c>
      <c r="F114" s="107">
        <v>1287</v>
      </c>
      <c r="G114" s="107">
        <v>840.7039009761022</v>
      </c>
      <c r="H114" s="59"/>
      <c r="I114" s="59"/>
      <c r="J114" s="59"/>
      <c r="K114" s="59"/>
    </row>
    <row r="115" spans="2:11" x14ac:dyDescent="0.25">
      <c r="B115" s="229"/>
      <c r="C115" s="31">
        <v>2023</v>
      </c>
      <c r="D115" s="59">
        <v>3043.4319699999996</v>
      </c>
      <c r="E115" s="59">
        <v>1972.1439165599998</v>
      </c>
      <c r="F115" s="107">
        <v>1396.93527423</v>
      </c>
      <c r="G115" s="107">
        <v>797.37917613999991</v>
      </c>
      <c r="H115" s="59"/>
      <c r="I115" s="59"/>
      <c r="J115" s="59"/>
      <c r="K115" s="59"/>
    </row>
    <row r="116" spans="2:11" x14ac:dyDescent="0.25">
      <c r="B116" s="229"/>
      <c r="C116" s="35" t="s">
        <v>76</v>
      </c>
      <c r="D116" s="59">
        <v>3931.44975112057</v>
      </c>
      <c r="E116" s="59">
        <v>2579.0310367350939</v>
      </c>
      <c r="F116" s="107">
        <v>1949.9990765558027</v>
      </c>
      <c r="G116" s="107">
        <v>711.59240495282313</v>
      </c>
      <c r="H116" s="59"/>
      <c r="I116" s="59"/>
      <c r="J116" s="59"/>
      <c r="K116" s="59"/>
    </row>
    <row r="117" spans="2:11" ht="16.5" thickBot="1" x14ac:dyDescent="0.3">
      <c r="B117" s="230"/>
      <c r="C117" s="108" t="s">
        <v>80</v>
      </c>
      <c r="D117" s="109">
        <f>+(D116-D115)/D115</f>
        <v>0.29178170889772526</v>
      </c>
      <c r="E117" s="109">
        <f t="shared" ref="E117:G117" si="4">+(E116-E115)/E115</f>
        <v>0.30772963122979596</v>
      </c>
      <c r="F117" s="109">
        <f t="shared" si="4"/>
        <v>0.39591226059536305</v>
      </c>
      <c r="G117" s="109">
        <f t="shared" si="4"/>
        <v>-0.10758591866225857</v>
      </c>
    </row>
    <row r="118" spans="2:11" ht="15.75" thickTop="1" x14ac:dyDescent="0.25">
      <c r="B118" s="225" t="s">
        <v>9</v>
      </c>
      <c r="C118" s="31">
        <v>2005</v>
      </c>
      <c r="D118" s="59">
        <v>7974</v>
      </c>
      <c r="E118" s="59">
        <v>6002</v>
      </c>
      <c r="F118" s="111">
        <v>7196</v>
      </c>
      <c r="G118" s="112">
        <v>-1272</v>
      </c>
    </row>
    <row r="119" spans="2:11" x14ac:dyDescent="0.25">
      <c r="B119" s="213"/>
      <c r="C119" s="31">
        <v>2006</v>
      </c>
      <c r="D119" s="59">
        <v>9529</v>
      </c>
      <c r="E119" s="59">
        <v>8067</v>
      </c>
      <c r="F119" s="111">
        <v>7819</v>
      </c>
      <c r="G119" s="112">
        <v>93</v>
      </c>
    </row>
    <row r="120" spans="2:11" x14ac:dyDescent="0.25">
      <c r="B120" s="213"/>
      <c r="C120" s="31">
        <v>2007</v>
      </c>
      <c r="D120" s="59">
        <v>14418.070529272689</v>
      </c>
      <c r="E120" s="59">
        <v>11315.960987114975</v>
      </c>
      <c r="F120" s="111">
        <v>7537.3894685906271</v>
      </c>
      <c r="G120" s="112">
        <v>3174.3987127233086</v>
      </c>
    </row>
    <row r="121" spans="2:11" x14ac:dyDescent="0.25">
      <c r="B121" s="213"/>
      <c r="C121" s="31">
        <v>2008</v>
      </c>
      <c r="D121" s="59">
        <v>16157.775320000001</v>
      </c>
      <c r="E121" s="59">
        <v>13424.5334</v>
      </c>
      <c r="F121" s="111">
        <v>7874.6624800000009</v>
      </c>
      <c r="G121" s="112">
        <v>5549.8709200000003</v>
      </c>
    </row>
    <row r="122" spans="2:11" x14ac:dyDescent="0.25">
      <c r="B122" s="213"/>
      <c r="C122" s="31">
        <v>2009</v>
      </c>
      <c r="D122" s="59">
        <v>9997.8670000000002</v>
      </c>
      <c r="E122" s="59">
        <v>7237.42</v>
      </c>
      <c r="F122" s="111">
        <v>7228.585</v>
      </c>
      <c r="G122" s="113">
        <v>-35.374000000000002</v>
      </c>
    </row>
    <row r="123" spans="2:11" x14ac:dyDescent="0.25">
      <c r="B123" s="213"/>
      <c r="C123" s="31">
        <v>2010</v>
      </c>
      <c r="D123" s="59">
        <v>12485.76614</v>
      </c>
      <c r="E123" s="59">
        <v>9788.5885400000006</v>
      </c>
      <c r="F123" s="111">
        <v>6454.5563099999999</v>
      </c>
      <c r="G123" s="112">
        <v>3302.9607700000001</v>
      </c>
    </row>
    <row r="124" spans="2:11" x14ac:dyDescent="0.25">
      <c r="B124" s="213"/>
      <c r="C124" s="31">
        <v>2011</v>
      </c>
      <c r="D124" s="59">
        <v>10064.11362</v>
      </c>
      <c r="E124" s="59">
        <v>7975.6445599999988</v>
      </c>
      <c r="F124" s="111">
        <v>4944.3200399999996</v>
      </c>
      <c r="G124" s="112">
        <v>3652.28622</v>
      </c>
    </row>
    <row r="125" spans="2:11" x14ac:dyDescent="0.25">
      <c r="B125" s="213"/>
      <c r="C125" s="31">
        <v>2012</v>
      </c>
      <c r="D125" s="59">
        <v>11417.862999999999</v>
      </c>
      <c r="E125" s="59">
        <v>8914.4660000000003</v>
      </c>
      <c r="F125" s="111">
        <v>5187.1530000000002</v>
      </c>
      <c r="G125" s="112">
        <v>3727.3130000000001</v>
      </c>
    </row>
    <row r="126" spans="2:11" x14ac:dyDescent="0.25">
      <c r="B126" s="213"/>
      <c r="C126" s="31">
        <v>2013</v>
      </c>
      <c r="D126" s="59">
        <v>9984.255000000001</v>
      </c>
      <c r="E126" s="59">
        <v>5872.9658027421656</v>
      </c>
      <c r="F126" s="111">
        <v>5177.7355734467637</v>
      </c>
      <c r="G126" s="112">
        <v>695.23022929540207</v>
      </c>
    </row>
    <row r="127" spans="2:11" x14ac:dyDescent="0.25">
      <c r="B127" s="213"/>
      <c r="C127" s="31">
        <v>2014</v>
      </c>
      <c r="D127" s="59">
        <v>10730.76</v>
      </c>
      <c r="E127" s="59">
        <v>5172.2263199999998</v>
      </c>
      <c r="F127" s="111">
        <v>4871.7650400000002</v>
      </c>
      <c r="G127" s="112">
        <v>311.19204000000002</v>
      </c>
    </row>
    <row r="128" spans="2:11" x14ac:dyDescent="0.25">
      <c r="B128" s="213"/>
      <c r="C128" s="31">
        <v>2015</v>
      </c>
      <c r="D128" s="59">
        <v>10169.377410000001</v>
      </c>
      <c r="E128" s="59">
        <v>6689.5663600000007</v>
      </c>
      <c r="F128" s="111">
        <v>4684.4644399999997</v>
      </c>
      <c r="G128" s="112">
        <v>1733.6182000000006</v>
      </c>
    </row>
    <row r="129" spans="2:11" x14ac:dyDescent="0.25">
      <c r="B129" s="213"/>
      <c r="C129" s="31">
        <v>2016</v>
      </c>
      <c r="D129" s="59">
        <v>9726.3485069999988</v>
      </c>
      <c r="E129" s="59">
        <v>7568.1093169999995</v>
      </c>
      <c r="F129" s="111">
        <v>4667.7135900000003</v>
      </c>
      <c r="G129" s="112">
        <v>1828.8872970000002</v>
      </c>
    </row>
    <row r="130" spans="2:11" x14ac:dyDescent="0.25">
      <c r="B130" s="213"/>
      <c r="C130" s="31">
        <v>2017</v>
      </c>
      <c r="D130" s="59">
        <v>12955.503004</v>
      </c>
      <c r="E130" s="59">
        <v>9268.7000439999993</v>
      </c>
      <c r="F130" s="111">
        <v>4851.18001</v>
      </c>
      <c r="G130" s="112">
        <v>3348.4802740000005</v>
      </c>
    </row>
    <row r="131" spans="2:11" x14ac:dyDescent="0.25">
      <c r="B131" s="213"/>
      <c r="C131" s="31">
        <v>2018</v>
      </c>
      <c r="D131" s="59">
        <v>12859.1158</v>
      </c>
      <c r="E131" s="59">
        <v>9596.9624409999997</v>
      </c>
      <c r="F131" s="111">
        <v>4822.7800199999992</v>
      </c>
      <c r="G131" s="112">
        <v>3607.6414909999994</v>
      </c>
    </row>
    <row r="132" spans="2:11" x14ac:dyDescent="0.25">
      <c r="B132" s="213"/>
      <c r="C132" s="31">
        <v>2019</v>
      </c>
      <c r="D132" s="59">
        <v>14897.4812</v>
      </c>
      <c r="E132" s="59">
        <v>12418.894306445498</v>
      </c>
      <c r="F132" s="111">
        <v>5324.1149537899282</v>
      </c>
      <c r="G132" s="112">
        <v>5382.5679534025821</v>
      </c>
    </row>
    <row r="133" spans="2:11" x14ac:dyDescent="0.25">
      <c r="B133" s="213"/>
      <c r="C133" s="31">
        <v>2020</v>
      </c>
      <c r="D133" s="59">
        <v>14994.532255</v>
      </c>
      <c r="E133" s="59">
        <v>11064.743837160488</v>
      </c>
      <c r="F133" s="111">
        <v>5560.3894762070659</v>
      </c>
      <c r="G133" s="112">
        <v>4597.6070335314826</v>
      </c>
    </row>
    <row r="134" spans="2:11" x14ac:dyDescent="0.25">
      <c r="B134" s="213"/>
      <c r="C134" s="31">
        <v>2021</v>
      </c>
      <c r="D134" s="59">
        <v>14799.99603</v>
      </c>
      <c r="E134" s="59">
        <v>11261.19850611157</v>
      </c>
      <c r="F134" s="111">
        <v>5435.7874791896638</v>
      </c>
      <c r="G134" s="112">
        <v>4522.5723823836724</v>
      </c>
      <c r="H134" s="111"/>
      <c r="I134" s="111"/>
      <c r="J134" s="111"/>
      <c r="K134" s="111"/>
    </row>
    <row r="135" spans="2:11" x14ac:dyDescent="0.25">
      <c r="B135" s="213"/>
      <c r="C135" s="31">
        <v>2022</v>
      </c>
      <c r="D135" s="59">
        <v>31204.812049999997</v>
      </c>
      <c r="E135" s="59">
        <v>19379.80617</v>
      </c>
      <c r="F135" s="111">
        <v>8229.564049999999</v>
      </c>
      <c r="G135" s="112">
        <v>8843.636239999998</v>
      </c>
      <c r="H135" s="111"/>
      <c r="I135" s="114"/>
      <c r="J135" s="111"/>
      <c r="K135" s="111"/>
    </row>
    <row r="136" spans="2:11" x14ac:dyDescent="0.25">
      <c r="B136" s="213"/>
      <c r="C136" s="31">
        <v>2023</v>
      </c>
      <c r="D136" s="59">
        <v>28970</v>
      </c>
      <c r="E136" s="59">
        <v>18309.04</v>
      </c>
      <c r="F136" s="111">
        <v>7966.7500000000009</v>
      </c>
      <c r="G136" s="112">
        <v>8343.3599999999988</v>
      </c>
      <c r="H136" s="111"/>
      <c r="I136" s="114"/>
      <c r="J136" s="111"/>
      <c r="K136" s="111"/>
    </row>
    <row r="137" spans="2:11" x14ac:dyDescent="0.25">
      <c r="B137" s="213"/>
      <c r="C137" s="35" t="s">
        <v>76</v>
      </c>
      <c r="D137" s="59">
        <v>23308.481680000001</v>
      </c>
      <c r="E137" s="59">
        <v>18204.481680000001</v>
      </c>
      <c r="F137" s="111">
        <v>8867.27</v>
      </c>
      <c r="G137" s="112">
        <v>7566</v>
      </c>
      <c r="H137" s="111"/>
      <c r="I137" s="114"/>
      <c r="J137" s="111"/>
      <c r="K137" s="111"/>
    </row>
    <row r="138" spans="2:11" ht="16.5" thickBot="1" x14ac:dyDescent="0.3">
      <c r="B138" s="226"/>
      <c r="C138" s="108" t="s">
        <v>80</v>
      </c>
      <c r="D138" s="109">
        <f>+(D137-D136)/D136</f>
        <v>-0.19542693545046597</v>
      </c>
      <c r="E138" s="109">
        <f t="shared" ref="E138:G138" si="5">+(E137-E136)/E136</f>
        <v>-5.7107483516339519E-3</v>
      </c>
      <c r="F138" s="109">
        <f t="shared" si="5"/>
        <v>0.11303480089120399</v>
      </c>
      <c r="G138" s="109">
        <f t="shared" si="5"/>
        <v>-9.3171096536646972E-2</v>
      </c>
      <c r="H138" s="111"/>
      <c r="I138" s="111"/>
      <c r="J138" s="111"/>
      <c r="K138" s="111"/>
    </row>
    <row r="139" spans="2:11" ht="15.75" thickTop="1" x14ac:dyDescent="0.25">
      <c r="B139" s="225" t="s">
        <v>10</v>
      </c>
      <c r="C139" s="31">
        <v>2005</v>
      </c>
      <c r="D139" s="59">
        <v>9467</v>
      </c>
      <c r="E139" s="59">
        <v>3796.3899799999999</v>
      </c>
      <c r="F139" s="107">
        <v>5271.2505845610931</v>
      </c>
      <c r="G139" s="112">
        <v>-1474.8606045610932</v>
      </c>
    </row>
    <row r="140" spans="2:11" x14ac:dyDescent="0.25">
      <c r="B140" s="213"/>
      <c r="C140" s="31">
        <v>2006</v>
      </c>
      <c r="D140" s="59">
        <v>9783.7132199999996</v>
      </c>
      <c r="E140" s="59">
        <v>4994.3596635685435</v>
      </c>
      <c r="F140" s="107">
        <v>5705.1645046316717</v>
      </c>
      <c r="G140" s="112">
        <v>-873.59384426219935</v>
      </c>
    </row>
    <row r="141" spans="2:11" x14ac:dyDescent="0.25">
      <c r="B141" s="213"/>
      <c r="C141" s="31">
        <v>2007</v>
      </c>
      <c r="D141" s="59">
        <v>14989.86184</v>
      </c>
      <c r="E141" s="59">
        <v>7028.5807300000006</v>
      </c>
      <c r="F141" s="107">
        <v>3603.3502073224527</v>
      </c>
      <c r="G141" s="112">
        <v>3352.1938147068586</v>
      </c>
    </row>
    <row r="142" spans="2:11" x14ac:dyDescent="0.25">
      <c r="B142" s="213"/>
      <c r="C142" s="31">
        <v>2008</v>
      </c>
      <c r="D142" s="59">
        <v>10320.191630000001</v>
      </c>
      <c r="E142" s="59">
        <v>4767.9285300000001</v>
      </c>
      <c r="F142" s="107">
        <v>1688.4416199382442</v>
      </c>
      <c r="G142" s="112">
        <v>3609.2005639124882</v>
      </c>
    </row>
    <row r="143" spans="2:11" x14ac:dyDescent="0.25">
      <c r="B143" s="213"/>
      <c r="C143" s="31">
        <v>2009</v>
      </c>
      <c r="D143" s="59">
        <v>8096.5510000000004</v>
      </c>
      <c r="E143" s="59">
        <v>3319.5859100000002</v>
      </c>
      <c r="F143" s="107">
        <v>3562.4824400000002</v>
      </c>
      <c r="G143" s="112">
        <v>-242.89652999999998</v>
      </c>
    </row>
    <row r="144" spans="2:11" x14ac:dyDescent="0.25">
      <c r="B144" s="213"/>
      <c r="C144" s="31">
        <v>2010</v>
      </c>
      <c r="D144" s="59">
        <v>7705.1200799999997</v>
      </c>
      <c r="E144" s="59">
        <v>4295.6044445999996</v>
      </c>
      <c r="F144" s="107">
        <v>3178.7472890039999</v>
      </c>
      <c r="G144" s="112">
        <v>1116.8571555959998</v>
      </c>
    </row>
    <row r="145" spans="2:11" x14ac:dyDescent="0.25">
      <c r="B145" s="213"/>
      <c r="C145" s="31">
        <v>2011</v>
      </c>
      <c r="D145" s="59">
        <v>8521.3076106533226</v>
      </c>
      <c r="E145" s="59">
        <v>4073.8168949257097</v>
      </c>
      <c r="F145" s="107">
        <v>3392.0597321226974</v>
      </c>
      <c r="G145" s="112">
        <v>666.41880910383634</v>
      </c>
    </row>
    <row r="146" spans="2:11" x14ac:dyDescent="0.25">
      <c r="B146" s="213"/>
      <c r="C146" s="31">
        <v>2012</v>
      </c>
      <c r="D146" s="59">
        <v>6879.6480000000001</v>
      </c>
      <c r="E146" s="59">
        <v>3215.4242540665155</v>
      </c>
      <c r="F146" s="107">
        <v>2412.8497202040571</v>
      </c>
      <c r="G146" s="112">
        <v>786.06337866245838</v>
      </c>
    </row>
    <row r="147" spans="2:11" x14ac:dyDescent="0.25">
      <c r="B147" s="213"/>
      <c r="C147" s="31">
        <v>2013</v>
      </c>
      <c r="D147" s="59">
        <v>4973.04097</v>
      </c>
      <c r="E147" s="59">
        <v>2377.2848912676855</v>
      </c>
      <c r="F147" s="107">
        <v>1605.5774568477657</v>
      </c>
      <c r="G147" s="112">
        <v>719.98780833191972</v>
      </c>
    </row>
    <row r="148" spans="2:11" x14ac:dyDescent="0.25">
      <c r="B148" s="213"/>
      <c r="C148" s="31">
        <v>2014</v>
      </c>
      <c r="D148" s="59">
        <v>8324.4084900726557</v>
      </c>
      <c r="E148" s="59">
        <v>3954.094032784511</v>
      </c>
      <c r="F148" s="107">
        <v>2901.0563587903202</v>
      </c>
      <c r="G148" s="112">
        <v>1032.2266527690092</v>
      </c>
    </row>
    <row r="149" spans="2:11" x14ac:dyDescent="0.25">
      <c r="B149" s="213"/>
      <c r="C149" s="31">
        <v>2015</v>
      </c>
      <c r="D149" s="59">
        <v>10475.130999999999</v>
      </c>
      <c r="E149" s="59">
        <v>5833.6242112090058</v>
      </c>
      <c r="F149" s="107">
        <v>3786.28809394069</v>
      </c>
      <c r="G149" s="112">
        <v>2059.420975990839</v>
      </c>
    </row>
    <row r="150" spans="2:11" x14ac:dyDescent="0.25">
      <c r="B150" s="213"/>
      <c r="C150" s="31">
        <v>2016</v>
      </c>
      <c r="D150" s="59">
        <v>10230.427557999999</v>
      </c>
      <c r="E150" s="59">
        <v>5809.3294014961612</v>
      </c>
      <c r="F150" s="107">
        <v>3937.7396176983179</v>
      </c>
      <c r="G150" s="112">
        <v>1871.5897837978432</v>
      </c>
    </row>
    <row r="151" spans="2:11" x14ac:dyDescent="0.25">
      <c r="B151" s="213"/>
      <c r="C151" s="31">
        <v>2017</v>
      </c>
      <c r="D151" s="59">
        <v>8920.4235599999993</v>
      </c>
      <c r="E151" s="59">
        <v>4921.4979245612958</v>
      </c>
      <c r="F151" s="107">
        <v>3718.1948005889253</v>
      </c>
      <c r="G151" s="112">
        <v>1182.5284522859379</v>
      </c>
    </row>
    <row r="152" spans="2:11" x14ac:dyDescent="0.25">
      <c r="B152" s="213"/>
      <c r="C152" s="31">
        <v>2018</v>
      </c>
      <c r="D152" s="59">
        <v>8094.3236799999995</v>
      </c>
      <c r="E152" s="59">
        <v>4731.3399644203819</v>
      </c>
      <c r="F152" s="107">
        <v>2830.4555987827198</v>
      </c>
      <c r="G152" s="112">
        <v>1932.3320249744477</v>
      </c>
    </row>
    <row r="153" spans="2:11" x14ac:dyDescent="0.25">
      <c r="B153" s="213"/>
      <c r="C153" s="31">
        <v>2019</v>
      </c>
      <c r="D153" s="59">
        <v>9764.0576899999996</v>
      </c>
      <c r="E153" s="59">
        <v>4773.8978075287414</v>
      </c>
      <c r="F153" s="107">
        <v>3703.7815236260758</v>
      </c>
      <c r="G153" s="112">
        <v>1052.9944550146722</v>
      </c>
    </row>
    <row r="154" spans="2:11" x14ac:dyDescent="0.25">
      <c r="B154" s="213"/>
      <c r="C154" s="31">
        <v>2020</v>
      </c>
      <c r="D154" s="59">
        <v>8744.9896645000008</v>
      </c>
      <c r="E154" s="59">
        <v>3902.795398297063</v>
      </c>
      <c r="F154" s="107">
        <v>2988.2399019832196</v>
      </c>
      <c r="G154" s="112">
        <v>914.55549631384372</v>
      </c>
    </row>
    <row r="155" spans="2:11" x14ac:dyDescent="0.25">
      <c r="B155" s="213"/>
      <c r="C155" s="31">
        <v>2021</v>
      </c>
      <c r="D155" s="59">
        <v>7032.0823440000004</v>
      </c>
      <c r="E155" s="59">
        <v>3366.0823440000004</v>
      </c>
      <c r="F155" s="111">
        <v>2812.9351619922713</v>
      </c>
      <c r="G155" s="112">
        <v>1577.991459005726</v>
      </c>
      <c r="H155" s="59"/>
      <c r="I155" s="59"/>
      <c r="J155" s="59"/>
      <c r="K155" s="59"/>
    </row>
    <row r="156" spans="2:11" x14ac:dyDescent="0.25">
      <c r="B156" s="213"/>
      <c r="C156" s="31">
        <v>2022</v>
      </c>
      <c r="D156" s="59">
        <v>9856.0243499999997</v>
      </c>
      <c r="E156" s="59">
        <v>4588.5511301999286</v>
      </c>
      <c r="F156" s="111">
        <v>3681.8823838068538</v>
      </c>
      <c r="G156" s="112">
        <v>1093.5712772639952</v>
      </c>
      <c r="H156" s="59"/>
      <c r="I156" s="59"/>
      <c r="J156" s="59"/>
      <c r="K156" s="59"/>
    </row>
    <row r="157" spans="2:11" x14ac:dyDescent="0.25">
      <c r="B157" s="213"/>
      <c r="C157" s="31">
        <v>2023</v>
      </c>
      <c r="D157" s="59">
        <v>9223.6657000000014</v>
      </c>
      <c r="E157" s="59">
        <v>3576.1477566399226</v>
      </c>
      <c r="F157" s="111">
        <v>3362.5130179439511</v>
      </c>
      <c r="G157" s="112">
        <v>1992.3117912000002</v>
      </c>
      <c r="H157" s="59"/>
      <c r="I157" s="59"/>
      <c r="J157" s="59"/>
      <c r="K157" s="59"/>
    </row>
    <row r="158" spans="2:11" x14ac:dyDescent="0.25">
      <c r="B158" s="213"/>
      <c r="C158" s="35" t="s">
        <v>76</v>
      </c>
      <c r="D158" s="59">
        <v>10522.054102244729</v>
      </c>
      <c r="E158" s="59">
        <v>4380.1861898266934</v>
      </c>
      <c r="F158" s="111">
        <v>4900.5390634803471</v>
      </c>
      <c r="G158" s="112">
        <v>594.14198391383968</v>
      </c>
      <c r="H158" s="59"/>
      <c r="I158" s="59"/>
      <c r="J158" s="59"/>
      <c r="K158" s="59"/>
    </row>
    <row r="159" spans="2:11" ht="16.5" thickBot="1" x14ac:dyDescent="0.3">
      <c r="B159" s="226"/>
      <c r="C159" s="108" t="s">
        <v>80</v>
      </c>
      <c r="D159" s="109">
        <f>+(D158-D157)/D157</f>
        <v>0.14076707075850842</v>
      </c>
      <c r="E159" s="109">
        <f t="shared" ref="E159:G159" si="6">+(E158-E157)/E157</f>
        <v>0.22483367240458468</v>
      </c>
      <c r="F159" s="109">
        <f t="shared" si="6"/>
        <v>0.45740374455913346</v>
      </c>
      <c r="G159" s="109">
        <f t="shared" si="6"/>
        <v>-0.7017826293363556</v>
      </c>
    </row>
    <row r="160" spans="2:11" ht="17.25" customHeight="1" thickTop="1" x14ac:dyDescent="0.25">
      <c r="B160" s="231" t="s">
        <v>11</v>
      </c>
      <c r="C160" s="31">
        <v>2005</v>
      </c>
      <c r="D160" s="59">
        <v>23827</v>
      </c>
      <c r="E160" s="59">
        <v>5003.6136299999998</v>
      </c>
      <c r="F160" s="107">
        <v>5860.5188138212252</v>
      </c>
      <c r="G160" s="112">
        <v>-659.81699365743634</v>
      </c>
    </row>
    <row r="161" spans="2:7" x14ac:dyDescent="0.25">
      <c r="B161" s="229"/>
      <c r="C161" s="31">
        <v>2006</v>
      </c>
      <c r="D161" s="59">
        <v>25591.655350000001</v>
      </c>
      <c r="E161" s="59">
        <v>11289.09196568673</v>
      </c>
      <c r="F161" s="107">
        <v>4110.4519673117984</v>
      </c>
      <c r="G161" s="112">
        <v>5527.5527987486976</v>
      </c>
    </row>
    <row r="162" spans="2:7" x14ac:dyDescent="0.25">
      <c r="B162" s="229"/>
      <c r="C162" s="31">
        <v>2007</v>
      </c>
      <c r="D162" s="59">
        <v>20311.65667</v>
      </c>
      <c r="E162" s="59">
        <v>10562.061470000001</v>
      </c>
      <c r="F162" s="107">
        <v>3227.854885094875</v>
      </c>
      <c r="G162" s="112">
        <v>5647.3390691449476</v>
      </c>
    </row>
    <row r="163" spans="2:7" x14ac:dyDescent="0.25">
      <c r="B163" s="229"/>
      <c r="C163" s="31">
        <v>2008</v>
      </c>
      <c r="D163" s="59">
        <v>21514.220219999999</v>
      </c>
      <c r="E163" s="59">
        <v>10774.32149</v>
      </c>
      <c r="F163" s="107">
        <v>3356.9690804986703</v>
      </c>
      <c r="G163" s="112">
        <v>5711.3613523715439</v>
      </c>
    </row>
    <row r="164" spans="2:7" x14ac:dyDescent="0.25">
      <c r="B164" s="229"/>
      <c r="C164" s="31">
        <v>2009</v>
      </c>
      <c r="D164" s="59">
        <v>18182.73144</v>
      </c>
      <c r="E164" s="59">
        <v>9509.5685399999984</v>
      </c>
      <c r="F164" s="107">
        <v>4502.8145300000006</v>
      </c>
      <c r="G164" s="112">
        <v>3855.2005904920393</v>
      </c>
    </row>
    <row r="165" spans="2:7" x14ac:dyDescent="0.25">
      <c r="B165" s="229"/>
      <c r="C165" s="31">
        <v>2010</v>
      </c>
      <c r="D165" s="160">
        <v>0</v>
      </c>
      <c r="E165" s="160">
        <v>0</v>
      </c>
      <c r="F165" s="161">
        <v>0</v>
      </c>
      <c r="G165" s="161">
        <v>0</v>
      </c>
    </row>
    <row r="166" spans="2:7" x14ac:dyDescent="0.25">
      <c r="B166" s="229"/>
      <c r="C166" s="31">
        <v>2011</v>
      </c>
      <c r="D166" s="160">
        <v>0</v>
      </c>
      <c r="E166" s="160">
        <v>0</v>
      </c>
      <c r="F166" s="161">
        <v>0</v>
      </c>
      <c r="G166" s="161">
        <v>0</v>
      </c>
    </row>
    <row r="167" spans="2:7" x14ac:dyDescent="0.25">
      <c r="B167" s="229"/>
      <c r="C167" s="31">
        <v>2012</v>
      </c>
      <c r="D167" s="160">
        <v>0</v>
      </c>
      <c r="E167" s="160">
        <v>0</v>
      </c>
      <c r="F167" s="161">
        <v>0</v>
      </c>
      <c r="G167" s="161">
        <v>0</v>
      </c>
    </row>
    <row r="168" spans="2:7" x14ac:dyDescent="0.25">
      <c r="B168" s="229"/>
      <c r="C168" s="31">
        <v>2013</v>
      </c>
      <c r="D168" s="160">
        <v>0</v>
      </c>
      <c r="E168" s="160">
        <v>0</v>
      </c>
      <c r="F168" s="161">
        <v>0</v>
      </c>
      <c r="G168" s="161">
        <v>0</v>
      </c>
    </row>
    <row r="169" spans="2:7" x14ac:dyDescent="0.25">
      <c r="B169" s="229"/>
      <c r="C169" s="31">
        <v>2014</v>
      </c>
      <c r="D169" s="160">
        <v>0</v>
      </c>
      <c r="E169" s="160">
        <v>0</v>
      </c>
      <c r="F169" s="161">
        <v>0</v>
      </c>
      <c r="G169" s="161">
        <v>0</v>
      </c>
    </row>
    <row r="170" spans="2:7" x14ac:dyDescent="0.25">
      <c r="B170" s="229"/>
      <c r="C170" s="31">
        <v>2015</v>
      </c>
      <c r="D170" s="160">
        <v>0</v>
      </c>
      <c r="E170" s="160">
        <v>0</v>
      </c>
      <c r="F170" s="161">
        <v>0</v>
      </c>
      <c r="G170" s="161">
        <v>0</v>
      </c>
    </row>
    <row r="171" spans="2:7" x14ac:dyDescent="0.25">
      <c r="B171" s="229"/>
      <c r="C171" s="31">
        <v>2016</v>
      </c>
      <c r="D171" s="160">
        <v>0</v>
      </c>
      <c r="E171" s="160">
        <v>0</v>
      </c>
      <c r="F171" s="161">
        <v>0</v>
      </c>
      <c r="G171" s="161">
        <v>0</v>
      </c>
    </row>
    <row r="172" spans="2:7" x14ac:dyDescent="0.25">
      <c r="B172" s="229"/>
      <c r="C172" s="31">
        <v>2017</v>
      </c>
      <c r="D172" s="160">
        <v>0</v>
      </c>
      <c r="E172" s="160">
        <v>0</v>
      </c>
      <c r="F172" s="161">
        <v>0</v>
      </c>
      <c r="G172" s="161">
        <v>0</v>
      </c>
    </row>
    <row r="173" spans="2:7" x14ac:dyDescent="0.25">
      <c r="B173" s="229"/>
      <c r="C173" s="31">
        <v>2018</v>
      </c>
      <c r="D173" s="160">
        <v>0</v>
      </c>
      <c r="E173" s="160">
        <v>0</v>
      </c>
      <c r="F173" s="161">
        <v>0</v>
      </c>
      <c r="G173" s="161">
        <v>0</v>
      </c>
    </row>
    <row r="174" spans="2:7" x14ac:dyDescent="0.25">
      <c r="B174" s="229"/>
      <c r="C174" s="31">
        <v>2019</v>
      </c>
      <c r="D174" s="160">
        <v>0</v>
      </c>
      <c r="E174" s="160">
        <v>0</v>
      </c>
      <c r="F174" s="161">
        <v>0</v>
      </c>
      <c r="G174" s="161">
        <v>0</v>
      </c>
    </row>
    <row r="175" spans="2:7" x14ac:dyDescent="0.25">
      <c r="B175" s="229"/>
      <c r="C175" s="31">
        <v>2020</v>
      </c>
      <c r="D175" s="160">
        <v>0</v>
      </c>
      <c r="E175" s="160">
        <v>0</v>
      </c>
      <c r="F175" s="161">
        <v>0</v>
      </c>
      <c r="G175" s="161">
        <v>0</v>
      </c>
    </row>
    <row r="176" spans="2:7" x14ac:dyDescent="0.25">
      <c r="B176" s="229"/>
      <c r="C176" s="31">
        <v>2021</v>
      </c>
      <c r="D176" s="160">
        <v>0</v>
      </c>
      <c r="E176" s="160">
        <v>0</v>
      </c>
      <c r="F176" s="161">
        <v>0</v>
      </c>
      <c r="G176" s="161">
        <v>0</v>
      </c>
    </row>
    <row r="177" spans="2:7" x14ac:dyDescent="0.25">
      <c r="B177" s="229"/>
      <c r="C177" s="31">
        <v>2022</v>
      </c>
      <c r="D177" s="160">
        <v>0</v>
      </c>
      <c r="E177" s="160">
        <v>0</v>
      </c>
      <c r="F177" s="161">
        <v>0</v>
      </c>
      <c r="G177" s="161">
        <v>0</v>
      </c>
    </row>
    <row r="178" spans="2:7" x14ac:dyDescent="0.25">
      <c r="B178" s="229"/>
      <c r="C178" s="31">
        <v>2023</v>
      </c>
      <c r="D178" s="160">
        <v>0</v>
      </c>
      <c r="E178" s="160">
        <v>0</v>
      </c>
      <c r="F178" s="161">
        <v>0</v>
      </c>
      <c r="G178" s="161">
        <v>0</v>
      </c>
    </row>
    <row r="179" spans="2:7" x14ac:dyDescent="0.25">
      <c r="B179" s="229"/>
      <c r="C179" s="35" t="s">
        <v>76</v>
      </c>
      <c r="D179" s="160">
        <v>0</v>
      </c>
      <c r="E179" s="160">
        <v>0</v>
      </c>
      <c r="F179" s="161">
        <v>0</v>
      </c>
      <c r="G179" s="161">
        <v>0</v>
      </c>
    </row>
    <row r="180" spans="2:7" ht="16.5" thickBot="1" x14ac:dyDescent="0.3">
      <c r="B180" s="230"/>
      <c r="C180" s="108" t="s">
        <v>80</v>
      </c>
      <c r="D180" s="162">
        <v>0</v>
      </c>
      <c r="E180" s="162">
        <v>0</v>
      </c>
      <c r="F180" s="162">
        <v>0</v>
      </c>
      <c r="G180" s="162">
        <v>0</v>
      </c>
    </row>
    <row r="181" spans="2:7" ht="17.25" customHeight="1" thickTop="1" x14ac:dyDescent="0.25">
      <c r="B181" s="231" t="s">
        <v>12</v>
      </c>
      <c r="C181" s="31">
        <v>2005</v>
      </c>
      <c r="D181" s="59">
        <v>63371</v>
      </c>
      <c r="E181" s="59">
        <v>24278.456480000001</v>
      </c>
      <c r="F181" s="107">
        <v>13119.229051377775</v>
      </c>
      <c r="G181" s="107">
        <v>0</v>
      </c>
    </row>
    <row r="182" spans="2:7" x14ac:dyDescent="0.25">
      <c r="B182" s="229"/>
      <c r="C182" s="31">
        <v>2006</v>
      </c>
      <c r="D182" s="59">
        <v>58283.383409999995</v>
      </c>
      <c r="E182" s="59">
        <v>16899.162968723147</v>
      </c>
      <c r="F182" s="107">
        <v>11103.690331629465</v>
      </c>
      <c r="G182" s="107">
        <v>4462.5139305621369</v>
      </c>
    </row>
    <row r="183" spans="2:7" x14ac:dyDescent="0.25">
      <c r="B183" s="229"/>
      <c r="C183" s="31">
        <v>2007</v>
      </c>
      <c r="D183" s="59">
        <v>58339.152959999999</v>
      </c>
      <c r="E183" s="59">
        <v>16528.349999999999</v>
      </c>
      <c r="F183" s="107">
        <v>11262.565968750001</v>
      </c>
      <c r="G183" s="107">
        <v>4054.6499761814202</v>
      </c>
    </row>
    <row r="184" spans="2:7" x14ac:dyDescent="0.25">
      <c r="B184" s="229"/>
      <c r="C184" s="31">
        <v>2008</v>
      </c>
      <c r="D184" s="59">
        <v>50232.349630000004</v>
      </c>
      <c r="E184" s="59">
        <v>11151.581619999999</v>
      </c>
      <c r="F184" s="107">
        <v>9673.3296999999984</v>
      </c>
      <c r="G184" s="107">
        <v>1138.25397709408</v>
      </c>
    </row>
    <row r="185" spans="2:7" x14ac:dyDescent="0.25">
      <c r="B185" s="229"/>
      <c r="C185" s="31">
        <v>2009</v>
      </c>
      <c r="D185" s="59">
        <v>44927.034240000001</v>
      </c>
      <c r="E185" s="59">
        <v>10917.269320320001</v>
      </c>
      <c r="F185" s="107">
        <v>8832.6029899171554</v>
      </c>
      <c r="G185" s="107">
        <v>1605.193074410191</v>
      </c>
    </row>
    <row r="186" spans="2:7" x14ac:dyDescent="0.25">
      <c r="B186" s="229"/>
      <c r="C186" s="31">
        <v>2010</v>
      </c>
      <c r="D186" s="59">
        <v>48182.170304000007</v>
      </c>
      <c r="E186" s="59">
        <v>14626.179617482199</v>
      </c>
      <c r="F186" s="107">
        <v>8933.3422586556389</v>
      </c>
      <c r="G186" s="107">
        <v>5692.8373588266059</v>
      </c>
    </row>
    <row r="187" spans="2:7" x14ac:dyDescent="0.25">
      <c r="B187" s="229"/>
      <c r="C187" s="31">
        <v>2011</v>
      </c>
      <c r="D187" s="59">
        <v>46346</v>
      </c>
      <c r="E187" s="59">
        <v>9352</v>
      </c>
      <c r="F187" s="107">
        <v>7918</v>
      </c>
      <c r="G187" s="107">
        <v>1434</v>
      </c>
    </row>
    <row r="188" spans="2:7" x14ac:dyDescent="0.25">
      <c r="B188" s="229"/>
      <c r="C188" s="31">
        <v>2012</v>
      </c>
      <c r="D188" s="59">
        <v>29034.07098</v>
      </c>
      <c r="E188" s="59">
        <v>8580.9321757698017</v>
      </c>
      <c r="F188" s="107">
        <v>6008.5035692163192</v>
      </c>
      <c r="G188" s="107">
        <v>2572.4286065534825</v>
      </c>
    </row>
    <row r="189" spans="2:7" x14ac:dyDescent="0.25">
      <c r="B189" s="229"/>
      <c r="C189" s="31">
        <v>2013</v>
      </c>
      <c r="D189" s="59">
        <v>37261.209560000003</v>
      </c>
      <c r="E189" s="59">
        <v>14680.91656664</v>
      </c>
      <c r="F189" s="107">
        <v>5811.8298768053437</v>
      </c>
      <c r="G189" s="107">
        <v>7602.2055647946572</v>
      </c>
    </row>
    <row r="190" spans="2:7" x14ac:dyDescent="0.25">
      <c r="B190" s="229"/>
      <c r="C190" s="31">
        <v>2014</v>
      </c>
      <c r="D190" s="59">
        <v>36482</v>
      </c>
      <c r="E190" s="59">
        <v>12586.289999999997</v>
      </c>
      <c r="F190" s="107">
        <v>5289.5999999999995</v>
      </c>
      <c r="G190" s="107">
        <v>7008.1922000000004</v>
      </c>
    </row>
    <row r="191" spans="2:7" x14ac:dyDescent="0.25">
      <c r="B191" s="229"/>
      <c r="C191" s="31">
        <v>2015</v>
      </c>
      <c r="D191" s="59">
        <v>45852.98964349999</v>
      </c>
      <c r="E191" s="59">
        <v>17348.647678792091</v>
      </c>
      <c r="F191" s="107">
        <v>6000.0046173930923</v>
      </c>
      <c r="G191" s="107">
        <v>8352.720083902519</v>
      </c>
    </row>
    <row r="192" spans="2:7" x14ac:dyDescent="0.25">
      <c r="B192" s="229"/>
      <c r="C192" s="31">
        <v>2016</v>
      </c>
      <c r="D192" s="59">
        <v>56411.809590000004</v>
      </c>
      <c r="E192" s="59">
        <v>19848.674422685603</v>
      </c>
      <c r="F192" s="107">
        <v>8314.5252422032008</v>
      </c>
      <c r="G192" s="107">
        <v>7817.8221024208096</v>
      </c>
    </row>
    <row r="193" spans="2:11" x14ac:dyDescent="0.25">
      <c r="B193" s="229"/>
      <c r="C193" s="31">
        <v>2017</v>
      </c>
      <c r="D193" s="59">
        <v>53062.236549999994</v>
      </c>
      <c r="E193" s="59">
        <v>19076.619949153363</v>
      </c>
      <c r="F193" s="107">
        <v>8244.522303873684</v>
      </c>
      <c r="G193" s="107">
        <v>7170.8033233296792</v>
      </c>
    </row>
    <row r="194" spans="2:11" x14ac:dyDescent="0.25">
      <c r="B194" s="229"/>
      <c r="C194" s="31">
        <v>2018</v>
      </c>
      <c r="D194" s="59">
        <v>44052.684560000096</v>
      </c>
      <c r="E194" s="59">
        <v>9643.2248478320835</v>
      </c>
      <c r="F194" s="107">
        <v>6279.3779342398593</v>
      </c>
      <c r="G194" s="107">
        <v>480.93372308203163</v>
      </c>
    </row>
    <row r="195" spans="2:11" x14ac:dyDescent="0.25">
      <c r="B195" s="229"/>
      <c r="C195" s="31">
        <v>2019</v>
      </c>
      <c r="D195" s="59">
        <v>44301.487480000076</v>
      </c>
      <c r="E195" s="59">
        <v>15270.574758451221</v>
      </c>
      <c r="F195" s="107">
        <v>6359.1017083419447</v>
      </c>
      <c r="G195" s="107">
        <v>5461.6652538679155</v>
      </c>
    </row>
    <row r="196" spans="2:11" x14ac:dyDescent="0.25">
      <c r="B196" s="229"/>
      <c r="C196" s="31">
        <v>2020</v>
      </c>
      <c r="D196" s="59">
        <v>42430.434064999994</v>
      </c>
      <c r="E196" s="59">
        <v>14333.856462144573</v>
      </c>
      <c r="F196" s="107">
        <v>5502.7350112220156</v>
      </c>
      <c r="G196" s="107">
        <v>3714.7575805188076</v>
      </c>
      <c r="I196" s="63"/>
    </row>
    <row r="197" spans="2:11" x14ac:dyDescent="0.25">
      <c r="B197" s="229"/>
      <c r="C197" s="31">
        <v>2021</v>
      </c>
      <c r="D197" s="59">
        <v>57122.733090000002</v>
      </c>
      <c r="E197" s="59">
        <v>28423.696157690123</v>
      </c>
      <c r="F197" s="107">
        <v>5862.5905859742488</v>
      </c>
      <c r="G197" s="107">
        <v>12606.061955676078</v>
      </c>
      <c r="H197" s="59"/>
      <c r="I197" s="59"/>
      <c r="J197" s="59"/>
      <c r="K197" s="59"/>
    </row>
    <row r="198" spans="2:11" x14ac:dyDescent="0.25">
      <c r="B198" s="229"/>
      <c r="C198" s="31">
        <v>2022</v>
      </c>
      <c r="D198" s="59">
        <v>58551.833159999936</v>
      </c>
      <c r="E198" s="59">
        <v>15316.372233966518</v>
      </c>
      <c r="F198" s="107">
        <v>7274.1036182556627</v>
      </c>
      <c r="G198" s="107">
        <v>6736.1146771228296</v>
      </c>
      <c r="H198" s="59"/>
      <c r="I198" s="59"/>
      <c r="J198" s="59"/>
      <c r="K198" s="59"/>
    </row>
    <row r="199" spans="2:11" x14ac:dyDescent="0.25">
      <c r="B199" s="229"/>
      <c r="C199" s="35">
        <v>2023</v>
      </c>
      <c r="D199" s="59">
        <v>58422.248149999999</v>
      </c>
      <c r="E199" s="59">
        <v>12321.911583100773</v>
      </c>
      <c r="F199" s="107">
        <v>5305.6964851614593</v>
      </c>
      <c r="G199" s="107">
        <v>8240.9513788254444</v>
      </c>
      <c r="H199" s="59"/>
      <c r="I199" s="59"/>
      <c r="J199" s="59"/>
      <c r="K199" s="59"/>
    </row>
    <row r="200" spans="2:11" x14ac:dyDescent="0.25">
      <c r="B200" s="229"/>
      <c r="C200" s="35" t="s">
        <v>76</v>
      </c>
      <c r="D200" s="59">
        <v>62304.143155000034</v>
      </c>
      <c r="E200" s="59">
        <v>30241.805819228248</v>
      </c>
      <c r="F200" s="107">
        <v>4829.7983400283201</v>
      </c>
      <c r="G200" s="107">
        <v>22912.175917688146</v>
      </c>
      <c r="H200" s="59"/>
      <c r="I200" s="59"/>
      <c r="J200" s="59"/>
      <c r="K200" s="59"/>
    </row>
    <row r="201" spans="2:11" ht="16.5" thickBot="1" x14ac:dyDescent="0.3">
      <c r="B201" s="230"/>
      <c r="C201" s="108" t="s">
        <v>80</v>
      </c>
      <c r="D201" s="109">
        <f>+(D200-D199)/D199</f>
        <v>6.6445491707768783E-2</v>
      </c>
      <c r="E201" s="109">
        <f t="shared" ref="E201:G201" si="7">+(E200-E199)/E199</f>
        <v>1.4543112174822135</v>
      </c>
      <c r="F201" s="109">
        <f t="shared" si="7"/>
        <v>-8.9695697155706605E-2</v>
      </c>
      <c r="G201" s="109">
        <f t="shared" si="7"/>
        <v>1.7802828659515453</v>
      </c>
      <c r="K201" s="58"/>
    </row>
    <row r="202" spans="2:11" ht="17.25" customHeight="1" thickTop="1" x14ac:dyDescent="0.25">
      <c r="B202" s="225" t="s">
        <v>42</v>
      </c>
      <c r="C202" s="61">
        <v>2005</v>
      </c>
      <c r="D202" s="62">
        <v>252703</v>
      </c>
      <c r="E202" s="62">
        <v>117230.46009000001</v>
      </c>
      <c r="F202" s="115">
        <v>87516.753694427753</v>
      </c>
      <c r="G202" s="115">
        <v>30733.797680562413</v>
      </c>
      <c r="H202" s="54"/>
      <c r="K202" s="58"/>
    </row>
    <row r="203" spans="2:11" x14ac:dyDescent="0.25">
      <c r="B203" s="213"/>
      <c r="C203" s="61">
        <v>2006</v>
      </c>
      <c r="D203" s="62">
        <v>256774.18198000002</v>
      </c>
      <c r="E203" s="62">
        <v>119824.57914783794</v>
      </c>
      <c r="F203" s="115">
        <v>85427.636399682888</v>
      </c>
      <c r="G203" s="115">
        <v>35336.142368278001</v>
      </c>
      <c r="H203" s="54"/>
    </row>
    <row r="204" spans="2:11" x14ac:dyDescent="0.25">
      <c r="B204" s="213"/>
      <c r="C204" s="61">
        <v>2007</v>
      </c>
      <c r="D204" s="62">
        <v>271462.67316927272</v>
      </c>
      <c r="E204" s="62">
        <v>122848.50226711496</v>
      </c>
      <c r="F204" s="115">
        <v>81300.159788260426</v>
      </c>
      <c r="G204" s="115">
        <v>42652.187707166282</v>
      </c>
      <c r="H204" s="54"/>
    </row>
    <row r="205" spans="2:11" x14ac:dyDescent="0.25">
      <c r="B205" s="213"/>
      <c r="C205" s="61">
        <v>2008</v>
      </c>
      <c r="D205" s="62">
        <v>253709.51499000003</v>
      </c>
      <c r="E205" s="62">
        <v>109262.15239</v>
      </c>
      <c r="F205" s="115">
        <v>72835.286663315215</v>
      </c>
      <c r="G205" s="115">
        <v>41597.482702203764</v>
      </c>
      <c r="H205" s="54"/>
    </row>
    <row r="206" spans="2:11" x14ac:dyDescent="0.25">
      <c r="B206" s="213"/>
      <c r="C206" s="61">
        <v>2009</v>
      </c>
      <c r="D206" s="62">
        <v>231388.61696000001</v>
      </c>
      <c r="E206" s="62">
        <v>103694.87209031999</v>
      </c>
      <c r="F206" s="115">
        <v>73199.323809917158</v>
      </c>
      <c r="G206" s="115">
        <v>33868.340144902235</v>
      </c>
      <c r="H206" s="54"/>
    </row>
    <row r="207" spans="2:11" x14ac:dyDescent="0.25">
      <c r="B207" s="213"/>
      <c r="C207" s="61">
        <v>2010</v>
      </c>
      <c r="D207" s="62">
        <v>210865.88402380003</v>
      </c>
      <c r="E207" s="62">
        <v>102553.24261058692</v>
      </c>
      <c r="F207" s="115">
        <v>63220.289974237625</v>
      </c>
      <c r="G207" s="115">
        <v>41195.107942929215</v>
      </c>
      <c r="H207" s="54"/>
      <c r="I207" s="58"/>
    </row>
    <row r="208" spans="2:11" x14ac:dyDescent="0.25">
      <c r="B208" s="213"/>
      <c r="C208" s="61">
        <v>2011</v>
      </c>
      <c r="D208" s="62">
        <v>215075.6595108872</v>
      </c>
      <c r="E208" s="62">
        <v>93263.266607805461</v>
      </c>
      <c r="F208" s="115">
        <v>62330.357826899504</v>
      </c>
      <c r="G208" s="115">
        <v>30369.379299906057</v>
      </c>
      <c r="H208" s="54"/>
      <c r="I208" s="63"/>
    </row>
    <row r="209" spans="2:13" x14ac:dyDescent="0.25">
      <c r="B209" s="213"/>
      <c r="C209" s="61">
        <v>2012</v>
      </c>
      <c r="D209" s="62">
        <v>192865.45727780001</v>
      </c>
      <c r="E209" s="62">
        <v>93561.727994862973</v>
      </c>
      <c r="F209" s="115">
        <v>61262.038405390791</v>
      </c>
      <c r="G209" s="115">
        <v>31143.334045340009</v>
      </c>
      <c r="H209" s="54"/>
      <c r="I209" s="63"/>
    </row>
    <row r="210" spans="2:13" x14ac:dyDescent="0.25">
      <c r="B210" s="213"/>
      <c r="C210" s="61">
        <v>2013</v>
      </c>
      <c r="D210" s="62">
        <v>203056.46232999989</v>
      </c>
      <c r="E210" s="62">
        <v>100309.08651371876</v>
      </c>
      <c r="F210" s="62">
        <v>62040.549048932306</v>
      </c>
      <c r="G210" s="62">
        <v>35381.221962938456</v>
      </c>
      <c r="H210" s="54"/>
      <c r="I210" s="63"/>
    </row>
    <row r="211" spans="2:13" x14ac:dyDescent="0.25">
      <c r="B211" s="213"/>
      <c r="C211" s="61">
        <v>2014</v>
      </c>
      <c r="D211" s="62">
        <v>204378.19638283309</v>
      </c>
      <c r="E211" s="62">
        <v>103357.86896345826</v>
      </c>
      <c r="F211" s="62">
        <v>65449.389321421484</v>
      </c>
      <c r="G211" s="62">
        <v>36962.385677951759</v>
      </c>
      <c r="H211" s="54"/>
      <c r="I211" s="63"/>
    </row>
    <row r="212" spans="2:13" x14ac:dyDescent="0.25">
      <c r="B212" s="213"/>
      <c r="C212" s="61">
        <v>2015</v>
      </c>
      <c r="D212" s="62">
        <f>+D23+D44+D65+D86+D107+D128+D149+D170+D191</f>
        <v>216708.68267350001</v>
      </c>
      <c r="E212" s="62">
        <f>+E23+E44+E65+E86+E107+E128+E149+E170+E191</f>
        <v>114096.30691613295</v>
      </c>
      <c r="F212" s="62">
        <f>+F23+F44+F65+F86+F107+F128+F149+F170+F191</f>
        <v>70531.454694083892</v>
      </c>
      <c r="G212" s="62">
        <f>+G23+G44+G65+G86+G107+G128+G149+G170+G191</f>
        <v>40121.443190555561</v>
      </c>
      <c r="H212" s="54"/>
      <c r="I212" s="63"/>
      <c r="J212" s="63"/>
      <c r="K212" s="63"/>
      <c r="L212" s="63"/>
      <c r="M212" s="63"/>
    </row>
    <row r="213" spans="2:13" x14ac:dyDescent="0.25">
      <c r="B213" s="213"/>
      <c r="C213" s="61">
        <v>2016</v>
      </c>
      <c r="D213" s="62">
        <f t="shared" ref="D213:G219" si="8">+D192+D171+D150+D129+D108+D87+D66+D45+D24</f>
        <v>222828.27612500003</v>
      </c>
      <c r="E213" s="62">
        <f t="shared" si="8"/>
        <v>114471.89292787819</v>
      </c>
      <c r="F213" s="62">
        <f t="shared" si="8"/>
        <v>72538.630859755387</v>
      </c>
      <c r="G213" s="62">
        <f t="shared" si="8"/>
        <v>36735.001470148396</v>
      </c>
      <c r="H213" s="62"/>
      <c r="I213" s="63"/>
    </row>
    <row r="214" spans="2:13" x14ac:dyDescent="0.25">
      <c r="B214" s="213"/>
      <c r="C214" s="61">
        <v>2017</v>
      </c>
      <c r="D214" s="62">
        <f t="shared" si="8"/>
        <v>217539.52422400002</v>
      </c>
      <c r="E214" s="62">
        <f t="shared" si="8"/>
        <v>112714.45076893357</v>
      </c>
      <c r="F214" s="62">
        <f t="shared" si="8"/>
        <v>71573.743909218552</v>
      </c>
      <c r="G214" s="62">
        <f t="shared" si="8"/>
        <v>35100.855597657843</v>
      </c>
      <c r="H214" s="62"/>
      <c r="I214" s="63"/>
    </row>
    <row r="215" spans="2:13" x14ac:dyDescent="0.25">
      <c r="B215" s="213"/>
      <c r="C215" s="61">
        <v>2018</v>
      </c>
      <c r="D215" s="62">
        <f t="shared" si="8"/>
        <v>214695.78055000011</v>
      </c>
      <c r="E215" s="62">
        <f t="shared" si="8"/>
        <v>104402.52823763207</v>
      </c>
      <c r="F215" s="62">
        <f t="shared" si="8"/>
        <v>67455.034956650634</v>
      </c>
      <c r="G215" s="62">
        <f t="shared" si="8"/>
        <v>32352.437959369301</v>
      </c>
      <c r="H215" s="62"/>
      <c r="I215" s="94"/>
    </row>
    <row r="216" spans="2:13" x14ac:dyDescent="0.25">
      <c r="B216" s="213"/>
      <c r="C216" s="61">
        <v>2019</v>
      </c>
      <c r="D216" s="62">
        <f t="shared" si="8"/>
        <v>236992.57675725006</v>
      </c>
      <c r="E216" s="62">
        <f t="shared" si="8"/>
        <v>123845.20869402189</v>
      </c>
      <c r="F216" s="62">
        <f t="shared" si="8"/>
        <v>77448.38684188659</v>
      </c>
      <c r="G216" s="62">
        <f t="shared" si="8"/>
        <v>39419.357506295499</v>
      </c>
      <c r="H216" s="62"/>
      <c r="I216" s="94"/>
    </row>
    <row r="217" spans="2:13" x14ac:dyDescent="0.25">
      <c r="B217" s="213"/>
      <c r="C217" s="61">
        <v>2020</v>
      </c>
      <c r="D217" s="62">
        <f t="shared" si="8"/>
        <v>230727.03166941</v>
      </c>
      <c r="E217" s="62">
        <f t="shared" si="8"/>
        <v>129110.07503522991</v>
      </c>
      <c r="F217" s="62">
        <f t="shared" si="8"/>
        <v>78292.61606286501</v>
      </c>
      <c r="G217" s="62">
        <f t="shared" si="8"/>
        <v>42008.614133463125</v>
      </c>
      <c r="H217" s="62"/>
      <c r="I217" s="94"/>
      <c r="J217" s="94"/>
      <c r="K217" s="94"/>
      <c r="L217" s="94"/>
    </row>
    <row r="218" spans="2:13" x14ac:dyDescent="0.25">
      <c r="B218" s="213"/>
      <c r="C218" s="61">
        <v>2021</v>
      </c>
      <c r="D218" s="62">
        <f t="shared" si="8"/>
        <v>252122.52725799993</v>
      </c>
      <c r="E218" s="62">
        <f t="shared" si="8"/>
        <v>144274.53267490381</v>
      </c>
      <c r="F218" s="62">
        <f t="shared" si="8"/>
        <v>81952.342205638692</v>
      </c>
      <c r="G218" s="62">
        <f t="shared" si="8"/>
        <v>52957.754757278904</v>
      </c>
      <c r="H218" s="62"/>
      <c r="I218" s="94"/>
      <c r="J218" s="62"/>
      <c r="K218" s="62"/>
      <c r="L218" s="62"/>
    </row>
    <row r="219" spans="2:13" x14ac:dyDescent="0.25">
      <c r="B219" s="213"/>
      <c r="C219" s="61">
        <v>2022</v>
      </c>
      <c r="D219" s="62">
        <f t="shared" si="8"/>
        <v>277920.76842463994</v>
      </c>
      <c r="E219" s="62">
        <f t="shared" si="8"/>
        <v>132302.62915874278</v>
      </c>
      <c r="F219" s="62">
        <f t="shared" si="8"/>
        <v>85211.083747276833</v>
      </c>
      <c r="G219" s="62">
        <f t="shared" si="8"/>
        <v>49755.966050892166</v>
      </c>
      <c r="H219" s="62"/>
      <c r="I219" s="94"/>
      <c r="J219" s="62"/>
      <c r="K219" s="62"/>
      <c r="L219" s="94"/>
    </row>
    <row r="220" spans="2:13" x14ac:dyDescent="0.25">
      <c r="B220" s="213"/>
      <c r="C220" s="61">
        <v>2023</v>
      </c>
      <c r="D220" s="62">
        <f>+D199+D178+D157+D136+D115+D94+D73+D52+D31</f>
        <v>271544.83932000003</v>
      </c>
      <c r="E220" s="62">
        <f>+E199+E178+E157+E136+E115+E94+E73+E52+E31</f>
        <v>131708.32397326754</v>
      </c>
      <c r="F220" s="62">
        <f t="shared" ref="F220:G220" si="9">+F199+F178+F157+F136+F115+F94+F73+F52+F31</f>
        <v>86336.605966899137</v>
      </c>
      <c r="G220" s="62">
        <f t="shared" si="9"/>
        <v>57642.721417875437</v>
      </c>
      <c r="H220" s="62"/>
      <c r="I220" s="120"/>
      <c r="J220" s="164"/>
      <c r="K220" s="164"/>
      <c r="L220" s="120"/>
    </row>
    <row r="221" spans="2:13" x14ac:dyDescent="0.25">
      <c r="B221" s="213"/>
      <c r="C221" s="61" t="s">
        <v>76</v>
      </c>
      <c r="D221" s="62">
        <f>+D200+D179+D158+D137+D116+D95+D74+D53+D32</f>
        <v>278912.64967168565</v>
      </c>
      <c r="E221" s="62">
        <f t="shared" ref="E221:G221" si="10">+E200+E179+E158+E137+E116+E95+E74+E53+E32</f>
        <v>156325.06222874328</v>
      </c>
      <c r="F221" s="62">
        <f t="shared" si="10"/>
        <v>91580.192530945744</v>
      </c>
      <c r="G221" s="62">
        <f t="shared" si="10"/>
        <v>70177.21520243233</v>
      </c>
      <c r="H221" s="62"/>
      <c r="I221" s="120"/>
      <c r="J221" s="164"/>
      <c r="K221" s="164"/>
      <c r="L221" s="120"/>
    </row>
    <row r="222" spans="2:13" ht="15.75" thickBot="1" x14ac:dyDescent="0.3">
      <c r="B222" s="226"/>
      <c r="C222" s="64" t="s">
        <v>80</v>
      </c>
      <c r="D222" s="116">
        <f>+(D221-D220)/D220</f>
        <v>2.7132941911678456E-2</v>
      </c>
      <c r="E222" s="116">
        <f t="shared" ref="E222:G222" si="11">+(E221-E220)/E220</f>
        <v>0.18690343565887393</v>
      </c>
      <c r="F222" s="116">
        <f t="shared" si="11"/>
        <v>6.073422165862024E-2</v>
      </c>
      <c r="G222" s="116">
        <f t="shared" si="11"/>
        <v>0.21745145746484226</v>
      </c>
    </row>
    <row r="223" spans="2:13" ht="15.75" thickTop="1" x14ac:dyDescent="0.25">
      <c r="B223" s="101"/>
      <c r="C223" s="67"/>
      <c r="D223" s="67"/>
      <c r="E223" s="67"/>
      <c r="F223" s="67"/>
      <c r="G223" s="67"/>
      <c r="H223" s="67"/>
    </row>
    <row r="224" spans="2:13" x14ac:dyDescent="0.25">
      <c r="B224" s="65" t="s">
        <v>83</v>
      </c>
      <c r="C224" s="66"/>
      <c r="D224" s="66"/>
      <c r="E224" s="31"/>
      <c r="F224" s="107"/>
      <c r="G224" s="107"/>
      <c r="H224" s="117"/>
    </row>
    <row r="225" spans="1:11" x14ac:dyDescent="0.25">
      <c r="B225" s="65"/>
      <c r="C225" s="66"/>
      <c r="D225" s="67"/>
      <c r="E225" s="67"/>
      <c r="F225" s="67"/>
      <c r="G225" s="67"/>
      <c r="H225" s="68"/>
    </row>
    <row r="226" spans="1:11" ht="28.5" x14ac:dyDescent="0.45">
      <c r="A226" s="12" t="s">
        <v>47</v>
      </c>
      <c r="B226" s="13" t="s">
        <v>84</v>
      </c>
    </row>
    <row r="227" spans="1:11" x14ac:dyDescent="0.25">
      <c r="B227" s="45" t="s">
        <v>0</v>
      </c>
    </row>
    <row r="228" spans="1:11" x14ac:dyDescent="0.25">
      <c r="B228" s="45"/>
    </row>
    <row r="229" spans="1:11" ht="17.25" customHeight="1" x14ac:dyDescent="0.25">
      <c r="B229" s="100" t="s">
        <v>24</v>
      </c>
      <c r="C229" s="69"/>
      <c r="D229" s="28" t="s">
        <v>13</v>
      </c>
      <c r="E229" s="28" t="s">
        <v>2</v>
      </c>
      <c r="F229" s="28" t="s">
        <v>14</v>
      </c>
      <c r="G229" s="28" t="s">
        <v>15</v>
      </c>
    </row>
    <row r="230" spans="1:11" x14ac:dyDescent="0.25">
      <c r="B230" s="232" t="s">
        <v>20</v>
      </c>
      <c r="C230" s="31">
        <v>2008</v>
      </c>
      <c r="D230" s="71">
        <v>20311.827021415123</v>
      </c>
      <c r="E230" s="71">
        <v>9054.5385169737619</v>
      </c>
      <c r="F230" s="71">
        <v>6248.8509521456781</v>
      </c>
      <c r="G230" s="71">
        <v>4959.2503845066713</v>
      </c>
      <c r="H230" s="117"/>
    </row>
    <row r="231" spans="1:11" x14ac:dyDescent="0.25">
      <c r="B231" s="232"/>
      <c r="C231" s="31">
        <v>2009</v>
      </c>
      <c r="D231" s="71">
        <v>20221.600793720932</v>
      </c>
      <c r="E231" s="71">
        <v>9495.2508772934252</v>
      </c>
      <c r="F231" s="71">
        <v>6980.1575014605996</v>
      </c>
      <c r="G231" s="71">
        <v>3698.7969951791156</v>
      </c>
      <c r="H231" s="117"/>
    </row>
    <row r="232" spans="1:11" x14ac:dyDescent="0.25">
      <c r="B232" s="232"/>
      <c r="C232" s="31">
        <v>2010</v>
      </c>
      <c r="D232" s="71">
        <v>19806.6970352711</v>
      </c>
      <c r="E232" s="71">
        <v>10457.036482520791</v>
      </c>
      <c r="F232" s="71">
        <v>5925.8403025388043</v>
      </c>
      <c r="G232" s="71">
        <v>5373.089491354317</v>
      </c>
      <c r="H232" s="117"/>
    </row>
    <row r="233" spans="1:11" x14ac:dyDescent="0.25">
      <c r="B233" s="233"/>
      <c r="C233" s="31">
        <v>2011</v>
      </c>
      <c r="D233" s="71">
        <v>23232.528737310931</v>
      </c>
      <c r="E233" s="71">
        <v>12545.618230829547</v>
      </c>
      <c r="F233" s="71">
        <v>7044.6662115371264</v>
      </c>
      <c r="G233" s="71">
        <v>4780.7059195025295</v>
      </c>
      <c r="H233" s="117"/>
    </row>
    <row r="234" spans="1:11" x14ac:dyDescent="0.25">
      <c r="B234" s="70"/>
      <c r="C234" s="31">
        <v>2012</v>
      </c>
      <c r="D234" s="71">
        <v>24577.642113064889</v>
      </c>
      <c r="E234" s="71">
        <v>11780.310255193453</v>
      </c>
      <c r="F234" s="71">
        <v>8191.8731037562547</v>
      </c>
      <c r="G234" s="71">
        <v>3417.0180432107782</v>
      </c>
      <c r="H234" s="117"/>
    </row>
    <row r="235" spans="1:11" x14ac:dyDescent="0.25">
      <c r="B235" s="70"/>
      <c r="C235" s="31">
        <v>2013</v>
      </c>
      <c r="D235" s="71">
        <v>20594.76986570621</v>
      </c>
      <c r="E235" s="71">
        <v>9898.7310104058051</v>
      </c>
      <c r="F235" s="71">
        <v>6573.5048312687586</v>
      </c>
      <c r="G235" s="71">
        <v>3111.7124115798565</v>
      </c>
      <c r="H235" s="117"/>
    </row>
    <row r="236" spans="1:11" x14ac:dyDescent="0.25">
      <c r="B236" s="70"/>
      <c r="C236" s="31">
        <v>2014</v>
      </c>
      <c r="D236" s="71">
        <v>25022.907465146876</v>
      </c>
      <c r="E236" s="71">
        <v>12542.786020457872</v>
      </c>
      <c r="F236" s="71">
        <v>8392.8614706967001</v>
      </c>
      <c r="G236" s="71">
        <v>4059.9667030836008</v>
      </c>
      <c r="H236" s="117"/>
    </row>
    <row r="237" spans="1:11" x14ac:dyDescent="0.25">
      <c r="B237" s="70"/>
      <c r="C237" s="31">
        <v>2015</v>
      </c>
      <c r="D237" s="71">
        <v>24241.130887538959</v>
      </c>
      <c r="E237" s="71">
        <v>13240.03106970157</v>
      </c>
      <c r="F237" s="71">
        <v>8576.1273413152558</v>
      </c>
      <c r="G237" s="71">
        <v>4663.9740506269445</v>
      </c>
      <c r="H237" s="117"/>
      <c r="J237" s="54"/>
      <c r="K237" s="54"/>
    </row>
    <row r="238" spans="1:11" x14ac:dyDescent="0.25">
      <c r="B238" s="70"/>
      <c r="C238" s="31">
        <v>2016</v>
      </c>
      <c r="D238" s="71">
        <v>22043.777944873309</v>
      </c>
      <c r="E238" s="71">
        <v>12012.970475975682</v>
      </c>
      <c r="F238" s="71">
        <v>7994.865306163485</v>
      </c>
      <c r="G238" s="71">
        <v>3996.5157549350752</v>
      </c>
      <c r="H238" s="117"/>
      <c r="J238" s="54"/>
      <c r="K238" s="54"/>
    </row>
    <row r="239" spans="1:11" x14ac:dyDescent="0.25">
      <c r="B239" s="70"/>
      <c r="C239" s="31">
        <v>2017</v>
      </c>
      <c r="D239" s="71">
        <v>25411.824987957458</v>
      </c>
      <c r="E239" s="71">
        <v>14111.297509309927</v>
      </c>
      <c r="F239" s="71">
        <v>9915.7138184859941</v>
      </c>
      <c r="G239" s="71">
        <v>4005.5588572833435</v>
      </c>
      <c r="H239" s="117"/>
      <c r="J239" s="54"/>
      <c r="K239" s="54"/>
    </row>
    <row r="240" spans="1:11" x14ac:dyDescent="0.25">
      <c r="B240" s="70"/>
      <c r="C240" s="31">
        <v>2018</v>
      </c>
      <c r="D240" s="71">
        <v>26109.579437201279</v>
      </c>
      <c r="E240" s="71">
        <v>14384.823624910718</v>
      </c>
      <c r="F240" s="71">
        <v>9319.7172501710593</v>
      </c>
      <c r="G240" s="71">
        <v>4939.0469043760304</v>
      </c>
      <c r="H240" s="117"/>
      <c r="J240" s="54"/>
      <c r="K240" s="54"/>
    </row>
    <row r="241" spans="2:13" x14ac:dyDescent="0.25">
      <c r="B241" s="70"/>
      <c r="C241" s="31">
        <v>2019</v>
      </c>
      <c r="D241" s="71">
        <v>28308.01736516122</v>
      </c>
      <c r="E241" s="71">
        <v>14282.36168340599</v>
      </c>
      <c r="F241" s="71">
        <v>10028.190468451452</v>
      </c>
      <c r="G241" s="71">
        <v>4012.1358147606434</v>
      </c>
      <c r="H241" s="117"/>
      <c r="J241" s="54"/>
      <c r="K241" s="54"/>
    </row>
    <row r="242" spans="2:13" x14ac:dyDescent="0.25">
      <c r="B242" s="70"/>
      <c r="C242" s="31">
        <v>2020</v>
      </c>
      <c r="D242" s="71">
        <v>26426.790913290442</v>
      </c>
      <c r="E242" s="71">
        <v>14799.951583596718</v>
      </c>
      <c r="F242" s="71">
        <v>9887.8923968426625</v>
      </c>
      <c r="G242" s="71">
        <v>4558.2937967277467</v>
      </c>
      <c r="H242" s="117"/>
      <c r="J242" s="54"/>
      <c r="K242" s="54"/>
      <c r="L242" s="54"/>
      <c r="M242" s="54"/>
    </row>
    <row r="243" spans="2:13" x14ac:dyDescent="0.25">
      <c r="B243" s="70"/>
      <c r="C243" s="31">
        <v>2021</v>
      </c>
      <c r="D243" s="71">
        <v>26506</v>
      </c>
      <c r="E243" s="71">
        <v>14706.616767274214</v>
      </c>
      <c r="F243" s="71">
        <v>10402.614776318307</v>
      </c>
      <c r="G243" s="71">
        <v>5300.1072790309008</v>
      </c>
      <c r="H243" s="117"/>
      <c r="J243" s="54"/>
      <c r="K243" s="54"/>
    </row>
    <row r="244" spans="2:13" x14ac:dyDescent="0.25">
      <c r="B244" s="70"/>
      <c r="C244" s="31">
        <v>2022</v>
      </c>
      <c r="D244" s="71">
        <v>29820.503497102465</v>
      </c>
      <c r="E244" s="71">
        <v>14081.44673595098</v>
      </c>
      <c r="F244" s="71">
        <v>10340.682139734021</v>
      </c>
      <c r="G244" s="71">
        <v>4490.5404178444123</v>
      </c>
      <c r="H244" s="117"/>
      <c r="J244" s="54"/>
      <c r="K244" s="54"/>
    </row>
    <row r="245" spans="2:13" x14ac:dyDescent="0.25">
      <c r="B245" s="70"/>
      <c r="C245" s="31">
        <v>2023</v>
      </c>
      <c r="D245" s="71">
        <v>27358.146430204601</v>
      </c>
      <c r="E245" s="71">
        <v>13850.136998036332</v>
      </c>
      <c r="F245" s="71">
        <v>10577.416809784465</v>
      </c>
      <c r="G245" s="71">
        <v>6021.0360383649122</v>
      </c>
      <c r="H245" s="117"/>
      <c r="J245" s="54"/>
      <c r="K245" s="54"/>
    </row>
    <row r="246" spans="2:13" x14ac:dyDescent="0.25">
      <c r="B246" s="70"/>
      <c r="C246" s="35" t="s">
        <v>76</v>
      </c>
      <c r="D246" s="71">
        <v>32423.623348900001</v>
      </c>
      <c r="E246" s="71">
        <v>17148.106579941115</v>
      </c>
      <c r="F246" s="71">
        <v>13392.977235663904</v>
      </c>
      <c r="G246" s="71">
        <v>5696.5390086863399</v>
      </c>
      <c r="H246" s="117"/>
      <c r="J246" s="54"/>
      <c r="K246" s="54"/>
    </row>
    <row r="247" spans="2:13" ht="16.5" thickBot="1" x14ac:dyDescent="0.3">
      <c r="B247" s="72"/>
      <c r="C247" s="108" t="s">
        <v>80</v>
      </c>
      <c r="D247" s="109">
        <f>+(D246-D245)/D245</f>
        <v>0.18515424396964592</v>
      </c>
      <c r="E247" s="109">
        <f t="shared" ref="E247:G247" si="12">+(E246-E245)/E245</f>
        <v>0.23811819207076204</v>
      </c>
      <c r="F247" s="109">
        <f t="shared" si="12"/>
        <v>0.26618601464914871</v>
      </c>
      <c r="G247" s="109">
        <f t="shared" si="12"/>
        <v>-5.3893885970942225E-2</v>
      </c>
    </row>
    <row r="248" spans="2:13" ht="15.75" thickTop="1" x14ac:dyDescent="0.25">
      <c r="B248" s="232" t="s">
        <v>16</v>
      </c>
      <c r="C248" s="31">
        <v>2008</v>
      </c>
      <c r="D248" s="73">
        <v>110895.37292970873</v>
      </c>
      <c r="E248" s="71">
        <v>56838.82523434535</v>
      </c>
      <c r="F248" s="71">
        <v>34482.958255243939</v>
      </c>
      <c r="G248" s="71">
        <v>22323.58772138508</v>
      </c>
      <c r="H248" s="117"/>
    </row>
    <row r="249" spans="2:13" x14ac:dyDescent="0.25">
      <c r="B249" s="232"/>
      <c r="C249" s="31">
        <v>2009</v>
      </c>
      <c r="D249" s="71">
        <v>89891.226797422467</v>
      </c>
      <c r="E249" s="71">
        <v>46402.986347898783</v>
      </c>
      <c r="F249" s="71">
        <v>32894.26920696297</v>
      </c>
      <c r="G249" s="71">
        <v>13396.659224415544</v>
      </c>
      <c r="H249" s="117"/>
    </row>
    <row r="250" spans="2:13" x14ac:dyDescent="0.25">
      <c r="B250" s="232"/>
      <c r="C250" s="31">
        <v>2010</v>
      </c>
      <c r="D250" s="71">
        <v>67558.372168423593</v>
      </c>
      <c r="E250" s="71">
        <v>39270.083868830858</v>
      </c>
      <c r="F250" s="71">
        <v>25116.173893041498</v>
      </c>
      <c r="G250" s="71">
        <v>14111.243272951815</v>
      </c>
      <c r="H250" s="117"/>
    </row>
    <row r="251" spans="2:13" x14ac:dyDescent="0.25">
      <c r="B251" s="233"/>
      <c r="C251" s="31">
        <v>2011</v>
      </c>
      <c r="D251" s="71">
        <v>64050.307091752635</v>
      </c>
      <c r="E251" s="71">
        <v>37127.642621409745</v>
      </c>
      <c r="F251" s="71">
        <v>22376.399510824769</v>
      </c>
      <c r="G251" s="71">
        <v>15558.00757288048</v>
      </c>
      <c r="H251" s="117"/>
    </row>
    <row r="252" spans="2:13" x14ac:dyDescent="0.25">
      <c r="B252" s="70"/>
      <c r="C252" s="31">
        <v>2012</v>
      </c>
      <c r="D252" s="71">
        <v>63472.241174055373</v>
      </c>
      <c r="E252" s="71">
        <v>34957.834321452494</v>
      </c>
      <c r="F252" s="71">
        <v>21846.755495072393</v>
      </c>
      <c r="G252" s="71">
        <v>12713.674126333255</v>
      </c>
      <c r="H252" s="117"/>
    </row>
    <row r="253" spans="2:13" x14ac:dyDescent="0.25">
      <c r="B253" s="70"/>
      <c r="C253" s="31">
        <v>2013</v>
      </c>
      <c r="D253" s="71">
        <v>66411.878629343395</v>
      </c>
      <c r="E253" s="71">
        <v>34349.671144104635</v>
      </c>
      <c r="F253" s="71">
        <v>23208.828885150171</v>
      </c>
      <c r="G253" s="71">
        <v>10553.818339738891</v>
      </c>
      <c r="H253" s="117"/>
      <c r="I253" s="117"/>
      <c r="J253" s="117"/>
      <c r="K253" s="117"/>
      <c r="L253" s="117"/>
    </row>
    <row r="254" spans="2:13" x14ac:dyDescent="0.25">
      <c r="B254" s="70"/>
      <c r="C254" s="31">
        <v>2014</v>
      </c>
      <c r="D254" s="71">
        <v>63106.328147489803</v>
      </c>
      <c r="E254" s="71">
        <v>33919.138238676096</v>
      </c>
      <c r="F254" s="71">
        <v>23481</v>
      </c>
      <c r="G254" s="71">
        <v>10234.948628701091</v>
      </c>
      <c r="H254" s="117"/>
      <c r="I254" s="117"/>
      <c r="J254" s="117"/>
      <c r="K254" s="117"/>
      <c r="L254" s="117"/>
    </row>
    <row r="255" spans="2:13" x14ac:dyDescent="0.25">
      <c r="B255" s="70"/>
      <c r="C255" s="31">
        <v>2015</v>
      </c>
      <c r="D255" s="71">
        <v>67041.588713353805</v>
      </c>
      <c r="E255" s="71">
        <v>39006.31803241864</v>
      </c>
      <c r="F255" s="71">
        <v>26556.345180599608</v>
      </c>
      <c r="G255" s="71">
        <v>12193.173228455453</v>
      </c>
      <c r="H255" s="117"/>
      <c r="I255" s="117"/>
      <c r="J255" s="117"/>
      <c r="K255" s="117"/>
      <c r="L255" s="117"/>
    </row>
    <row r="256" spans="2:13" x14ac:dyDescent="0.25">
      <c r="B256" s="70"/>
      <c r="C256" s="31">
        <v>2016</v>
      </c>
      <c r="D256" s="71">
        <v>68875.718093782314</v>
      </c>
      <c r="E256" s="71">
        <v>40478.72644892137</v>
      </c>
      <c r="F256" s="71">
        <v>27220.559108092624</v>
      </c>
      <c r="G256" s="71">
        <v>12029.034972248815</v>
      </c>
      <c r="H256" s="117"/>
      <c r="I256" s="117"/>
      <c r="J256" s="117"/>
      <c r="K256" s="117"/>
      <c r="L256" s="117"/>
    </row>
    <row r="257" spans="2:12" x14ac:dyDescent="0.25">
      <c r="B257" s="70"/>
      <c r="C257" s="31">
        <v>2017</v>
      </c>
      <c r="D257" s="71">
        <v>66592</v>
      </c>
      <c r="E257" s="71">
        <v>39169.218615533267</v>
      </c>
      <c r="F257" s="71">
        <v>25364.732250164863</v>
      </c>
      <c r="G257" s="71">
        <v>12272.393986199981</v>
      </c>
      <c r="H257" s="117"/>
      <c r="I257" s="117"/>
      <c r="J257" s="117"/>
      <c r="K257" s="117"/>
      <c r="L257" s="117"/>
    </row>
    <row r="258" spans="2:12" x14ac:dyDescent="0.25">
      <c r="B258" s="70"/>
      <c r="C258" s="31">
        <v>2018</v>
      </c>
      <c r="D258" s="71">
        <v>67891.948367293808</v>
      </c>
      <c r="E258" s="71">
        <v>39031.1331143528</v>
      </c>
      <c r="F258" s="71">
        <v>24124</v>
      </c>
      <c r="G258" s="71">
        <v>13314.615421509543</v>
      </c>
      <c r="H258" s="117"/>
      <c r="I258" s="117"/>
      <c r="J258" s="117"/>
      <c r="K258" s="117"/>
      <c r="L258" s="117"/>
    </row>
    <row r="259" spans="2:12" x14ac:dyDescent="0.25">
      <c r="B259" s="70"/>
      <c r="C259" s="31">
        <v>2019</v>
      </c>
      <c r="D259" s="71">
        <v>75424.316983847893</v>
      </c>
      <c r="E259" s="71">
        <v>45118.912201745952</v>
      </c>
      <c r="F259" s="71">
        <v>27159.817465831831</v>
      </c>
      <c r="G259" s="71">
        <v>15527</v>
      </c>
      <c r="H259" s="117"/>
      <c r="I259" s="117"/>
      <c r="J259" s="117"/>
      <c r="K259" s="117"/>
      <c r="L259" s="117"/>
    </row>
    <row r="260" spans="2:12" x14ac:dyDescent="0.25">
      <c r="B260" s="70"/>
      <c r="C260" s="31">
        <v>2020</v>
      </c>
      <c r="D260" s="71">
        <v>71939.761501790097</v>
      </c>
      <c r="E260" s="71">
        <v>45413.758760501012</v>
      </c>
      <c r="F260" s="71">
        <v>27353.408518834589</v>
      </c>
      <c r="G260" s="71">
        <v>16159.612531096151</v>
      </c>
      <c r="H260" s="117"/>
      <c r="I260" s="117"/>
      <c r="J260" s="117"/>
      <c r="K260" s="117"/>
      <c r="L260" s="117"/>
    </row>
    <row r="261" spans="2:12" x14ac:dyDescent="0.25">
      <c r="B261" s="70"/>
      <c r="C261" s="31">
        <v>2021</v>
      </c>
      <c r="D261" s="71">
        <v>73051.545599499994</v>
      </c>
      <c r="E261" s="71">
        <v>45422.852754867665</v>
      </c>
      <c r="F261" s="71">
        <v>27890.264938575645</v>
      </c>
      <c r="G261" s="71">
        <v>16483.283835499351</v>
      </c>
      <c r="H261" s="117"/>
      <c r="I261" s="117"/>
      <c r="J261" s="117"/>
      <c r="K261" s="117"/>
      <c r="L261" s="117"/>
    </row>
    <row r="262" spans="2:12" x14ac:dyDescent="0.25">
      <c r="B262" s="70"/>
      <c r="C262" s="31">
        <v>2022</v>
      </c>
      <c r="D262" s="71">
        <v>91521.587054029966</v>
      </c>
      <c r="E262" s="71">
        <v>50762.613458718246</v>
      </c>
      <c r="F262" s="71">
        <v>30264.622040750222</v>
      </c>
      <c r="G262" s="71">
        <v>20382.53803604218</v>
      </c>
      <c r="H262" s="117"/>
      <c r="I262" s="117"/>
      <c r="J262" s="117"/>
      <c r="K262" s="117"/>
      <c r="L262" s="117"/>
    </row>
    <row r="263" spans="2:12" x14ac:dyDescent="0.25">
      <c r="B263" s="70"/>
      <c r="C263" s="31">
        <v>2023</v>
      </c>
      <c r="D263" s="71">
        <v>89840.97720860671</v>
      </c>
      <c r="E263" s="71">
        <v>51973.587839794505</v>
      </c>
      <c r="F263" s="71">
        <v>31861</v>
      </c>
      <c r="G263" s="71">
        <v>22125.924290877476</v>
      </c>
      <c r="H263" s="117"/>
      <c r="I263" s="117"/>
      <c r="J263" s="117"/>
      <c r="K263" s="117"/>
      <c r="L263" s="117"/>
    </row>
    <row r="264" spans="2:12" x14ac:dyDescent="0.25">
      <c r="B264" s="70"/>
      <c r="C264" s="35" t="s">
        <v>76</v>
      </c>
      <c r="D264" s="71">
        <v>86224.736155899998</v>
      </c>
      <c r="E264" s="71">
        <v>53453.318679964454</v>
      </c>
      <c r="F264" s="71">
        <v>33661.57994022948</v>
      </c>
      <c r="G264" s="71">
        <v>21292.017008861923</v>
      </c>
      <c r="H264" s="117"/>
      <c r="I264" s="117"/>
      <c r="J264" s="117"/>
      <c r="K264" s="117"/>
      <c r="L264" s="117"/>
    </row>
    <row r="265" spans="2:12" ht="16.5" thickBot="1" x14ac:dyDescent="0.3">
      <c r="B265" s="72"/>
      <c r="C265" s="108" t="s">
        <v>80</v>
      </c>
      <c r="D265" s="109">
        <f>+(D264-D263)/D263</f>
        <v>-4.0251577454572453E-2</v>
      </c>
      <c r="E265" s="109">
        <f t="shared" ref="E265:G265" si="13">+(E264-E263)/E263</f>
        <v>2.8470823386892795E-2</v>
      </c>
      <c r="F265" s="109">
        <f t="shared" si="13"/>
        <v>5.6513604099980533E-2</v>
      </c>
      <c r="G265" s="109">
        <f t="shared" si="13"/>
        <v>-3.7689150114256366E-2</v>
      </c>
      <c r="H265" s="117"/>
      <c r="I265" s="117"/>
      <c r="J265" s="117"/>
      <c r="K265" s="117"/>
      <c r="L265" s="117"/>
    </row>
    <row r="266" spans="2:12" ht="15.75" thickTop="1" x14ac:dyDescent="0.25">
      <c r="B266" s="232" t="s">
        <v>23</v>
      </c>
      <c r="C266" s="31">
        <v>2008</v>
      </c>
      <c r="D266" s="71">
        <v>6667.3322438359446</v>
      </c>
      <c r="E266" s="71">
        <v>2972.1411345037986</v>
      </c>
      <c r="F266" s="71">
        <v>2048.0081268902509</v>
      </c>
      <c r="G266" s="71">
        <v>1657.2996859922177</v>
      </c>
      <c r="H266" s="117"/>
      <c r="I266" s="117"/>
      <c r="J266" s="117"/>
      <c r="K266" s="117"/>
      <c r="L266" s="117"/>
    </row>
    <row r="267" spans="2:12" x14ac:dyDescent="0.25">
      <c r="B267" s="232"/>
      <c r="C267" s="31">
        <v>2009</v>
      </c>
      <c r="D267" s="71">
        <v>6126.3330189105418</v>
      </c>
      <c r="E267" s="71">
        <v>2926.9528123829423</v>
      </c>
      <c r="F267" s="71">
        <v>2006.2786503233137</v>
      </c>
      <c r="G267" s="71">
        <v>1266.2306342200745</v>
      </c>
      <c r="H267" s="117"/>
      <c r="I267" s="117"/>
      <c r="J267" s="117"/>
      <c r="K267" s="117"/>
      <c r="L267" s="117"/>
    </row>
    <row r="268" spans="2:12" x14ac:dyDescent="0.25">
      <c r="B268" s="232"/>
      <c r="C268" s="31">
        <v>2010</v>
      </c>
      <c r="D268" s="71">
        <v>5410.1549419721832</v>
      </c>
      <c r="E268" s="71">
        <v>2540.8092964599887</v>
      </c>
      <c r="F268" s="71">
        <v>1520.7908094822958</v>
      </c>
      <c r="G268" s="71">
        <v>1078.3630094166986</v>
      </c>
      <c r="H268" s="117"/>
      <c r="I268" s="117"/>
      <c r="J268" s="117"/>
      <c r="K268" s="117"/>
      <c r="L268" s="117"/>
    </row>
    <row r="269" spans="2:12" x14ac:dyDescent="0.25">
      <c r="B269" s="233"/>
      <c r="C269" s="31">
        <v>2011</v>
      </c>
      <c r="D269" s="71">
        <v>6161.5739638041296</v>
      </c>
      <c r="E269" s="71">
        <v>3327.2639205547371</v>
      </c>
      <c r="F269" s="71">
        <v>1751.8126208455778</v>
      </c>
      <c r="G269" s="71">
        <v>1577.081157120391</v>
      </c>
      <c r="H269" s="117"/>
      <c r="I269" s="117"/>
      <c r="J269" s="117"/>
      <c r="K269" s="117"/>
      <c r="L269" s="117"/>
    </row>
    <row r="270" spans="2:12" x14ac:dyDescent="0.25">
      <c r="B270" s="70"/>
      <c r="C270" s="31">
        <v>2012</v>
      </c>
      <c r="D270" s="71">
        <v>5950.3873564279129</v>
      </c>
      <c r="E270" s="71">
        <v>2624.4266320068914</v>
      </c>
      <c r="F270" s="71">
        <v>1827.6264132887297</v>
      </c>
      <c r="G270" s="71">
        <v>745.25519554888501</v>
      </c>
      <c r="H270" s="117"/>
      <c r="I270" s="117"/>
      <c r="J270" s="117"/>
      <c r="K270" s="117"/>
      <c r="L270" s="117"/>
    </row>
    <row r="271" spans="2:12" x14ac:dyDescent="0.25">
      <c r="B271" s="70"/>
      <c r="C271" s="31">
        <v>2013</v>
      </c>
      <c r="D271" s="71">
        <v>4628.1985199396177</v>
      </c>
      <c r="E271" s="71">
        <v>2102.4976144437355</v>
      </c>
      <c r="F271" s="71">
        <v>1426.6528811856076</v>
      </c>
      <c r="G271" s="71">
        <v>627.74788087685363</v>
      </c>
      <c r="H271" s="117"/>
      <c r="I271" s="117"/>
      <c r="J271" s="117"/>
      <c r="K271" s="117"/>
      <c r="L271" s="117"/>
    </row>
    <row r="272" spans="2:12" x14ac:dyDescent="0.25">
      <c r="B272" s="70"/>
      <c r="C272" s="31">
        <v>2014</v>
      </c>
      <c r="D272" s="71">
        <v>4121.7785671244492</v>
      </c>
      <c r="E272" s="71">
        <v>2059</v>
      </c>
      <c r="F272" s="71">
        <v>1306.2045109918888</v>
      </c>
      <c r="G272" s="71">
        <v>738.29472616592579</v>
      </c>
      <c r="H272" s="117"/>
      <c r="I272" s="117"/>
      <c r="J272" s="117"/>
      <c r="K272" s="117"/>
      <c r="L272" s="117"/>
    </row>
    <row r="273" spans="2:12" x14ac:dyDescent="0.25">
      <c r="B273" s="70"/>
      <c r="C273" s="31">
        <v>2015</v>
      </c>
      <c r="D273" s="71">
        <v>4961.4791886615194</v>
      </c>
      <c r="E273" s="71">
        <v>2669.9772292571101</v>
      </c>
      <c r="F273" s="71">
        <v>1718.3654860651884</v>
      </c>
      <c r="G273" s="71">
        <v>959.47505826575241</v>
      </c>
      <c r="H273" s="117"/>
      <c r="I273" s="117"/>
      <c r="J273" s="117"/>
      <c r="K273" s="117"/>
      <c r="L273" s="117"/>
    </row>
    <row r="274" spans="2:12" x14ac:dyDescent="0.25">
      <c r="B274" s="70"/>
      <c r="C274" s="31">
        <v>2016</v>
      </c>
      <c r="D274" s="71">
        <v>4219.4251225635262</v>
      </c>
      <c r="E274" s="71">
        <v>2261.056706570972</v>
      </c>
      <c r="F274" s="71">
        <v>1471.4413269036213</v>
      </c>
      <c r="G274" s="71">
        <v>785.2752991245402</v>
      </c>
      <c r="H274" s="117"/>
      <c r="I274" s="117"/>
      <c r="J274" s="117"/>
      <c r="K274" s="117"/>
      <c r="L274" s="117"/>
    </row>
    <row r="275" spans="2:12" x14ac:dyDescent="0.25">
      <c r="B275" s="70"/>
      <c r="C275" s="31">
        <v>2017</v>
      </c>
      <c r="D275" s="71">
        <v>5255</v>
      </c>
      <c r="E275" s="71">
        <v>2861</v>
      </c>
      <c r="F275" s="71">
        <v>1895.3541957099326</v>
      </c>
      <c r="G275" s="71">
        <v>920.83202987205357</v>
      </c>
      <c r="H275" s="117"/>
      <c r="I275" s="117"/>
      <c r="J275" s="117"/>
      <c r="K275" s="117"/>
      <c r="L275" s="117"/>
    </row>
    <row r="276" spans="2:12" x14ac:dyDescent="0.25">
      <c r="B276" s="70"/>
      <c r="C276" s="31">
        <v>2018</v>
      </c>
      <c r="D276" s="71">
        <v>5266.2937767064486</v>
      </c>
      <c r="E276" s="71">
        <v>2768</v>
      </c>
      <c r="F276" s="71">
        <v>1780.5575082986777</v>
      </c>
      <c r="G276" s="71">
        <v>925.3737302051743</v>
      </c>
      <c r="H276" s="117"/>
      <c r="I276" s="117"/>
      <c r="J276" s="117"/>
      <c r="K276" s="117"/>
      <c r="L276" s="117"/>
    </row>
    <row r="277" spans="2:12" x14ac:dyDescent="0.25">
      <c r="B277" s="70"/>
      <c r="C277" s="31">
        <v>2019</v>
      </c>
      <c r="D277" s="71">
        <v>4553</v>
      </c>
      <c r="E277" s="71">
        <v>2401.735296741977</v>
      </c>
      <c r="F277" s="71">
        <v>1600.6262591929838</v>
      </c>
      <c r="G277" s="71">
        <v>740.38944762882647</v>
      </c>
      <c r="H277" s="117"/>
      <c r="I277" s="117"/>
      <c r="J277" s="117"/>
      <c r="K277" s="117"/>
      <c r="L277" s="117"/>
    </row>
    <row r="278" spans="2:12" x14ac:dyDescent="0.25">
      <c r="B278" s="70"/>
      <c r="C278" s="31">
        <v>2020</v>
      </c>
      <c r="D278" s="71">
        <v>3914.0717029845996</v>
      </c>
      <c r="E278" s="71">
        <v>2321.1119875141617</v>
      </c>
      <c r="F278" s="71">
        <v>1429.7497093652084</v>
      </c>
      <c r="G278" s="71">
        <v>812.6600555952889</v>
      </c>
      <c r="H278" s="117"/>
      <c r="I278" s="117"/>
      <c r="J278" s="117"/>
      <c r="K278" s="117"/>
      <c r="L278" s="117"/>
    </row>
    <row r="279" spans="2:12" x14ac:dyDescent="0.25">
      <c r="B279" s="70"/>
      <c r="C279" s="31">
        <v>2021</v>
      </c>
      <c r="D279" s="71">
        <v>4824.2564449000001</v>
      </c>
      <c r="E279" s="71">
        <v>2807.981571153266</v>
      </c>
      <c r="F279" s="71">
        <v>1800.4451118920103</v>
      </c>
      <c r="G279" s="71">
        <v>1018.2285640469148</v>
      </c>
      <c r="H279" s="117"/>
      <c r="I279" s="117"/>
      <c r="J279" s="117"/>
      <c r="K279" s="117"/>
      <c r="L279" s="117"/>
    </row>
    <row r="280" spans="2:12" x14ac:dyDescent="0.25">
      <c r="B280" s="70"/>
      <c r="C280" s="31">
        <v>2022</v>
      </c>
      <c r="D280" s="71">
        <v>5044.7115888959861</v>
      </c>
      <c r="E280" s="71">
        <v>2526.1180970654996</v>
      </c>
      <c r="F280" s="71">
        <v>1735.2015449949092</v>
      </c>
      <c r="G280" s="71">
        <v>958.20436650584463</v>
      </c>
      <c r="H280" s="117"/>
      <c r="I280" s="117"/>
      <c r="J280" s="117"/>
      <c r="K280" s="117"/>
      <c r="L280" s="117"/>
    </row>
    <row r="281" spans="2:12" x14ac:dyDescent="0.25">
      <c r="B281" s="70"/>
      <c r="C281" s="31">
        <v>2023</v>
      </c>
      <c r="D281" s="71">
        <v>5217</v>
      </c>
      <c r="E281" s="71">
        <v>2856.3792323938169</v>
      </c>
      <c r="F281" s="71">
        <v>2012.9599798715333</v>
      </c>
      <c r="G281" s="71">
        <v>1216</v>
      </c>
      <c r="H281" s="117"/>
      <c r="I281" s="117"/>
      <c r="J281" s="117"/>
      <c r="K281" s="117"/>
      <c r="L281" s="117"/>
    </row>
    <row r="282" spans="2:12" x14ac:dyDescent="0.25">
      <c r="B282" s="70"/>
      <c r="C282" s="35" t="s">
        <v>76</v>
      </c>
      <c r="D282" s="71">
        <v>6650</v>
      </c>
      <c r="E282" s="71">
        <v>3641</v>
      </c>
      <c r="F282" s="71">
        <v>2547.0945846590325</v>
      </c>
      <c r="G282" s="71">
        <v>1524.154858437066</v>
      </c>
      <c r="H282" s="117"/>
      <c r="I282" s="117"/>
      <c r="J282" s="117"/>
      <c r="K282" s="117"/>
      <c r="L282" s="117"/>
    </row>
    <row r="283" spans="2:12" ht="16.5" thickBot="1" x14ac:dyDescent="0.3">
      <c r="B283" s="72"/>
      <c r="C283" s="108" t="s">
        <v>80</v>
      </c>
      <c r="D283" s="109">
        <f>+(D282-D281)/D281</f>
        <v>0.27467893425340234</v>
      </c>
      <c r="E283" s="109">
        <f t="shared" ref="E283:G283" si="14">+(E282-E281)/E281</f>
        <v>0.27469068487401932</v>
      </c>
      <c r="F283" s="109">
        <f t="shared" si="14"/>
        <v>0.26534785098985803</v>
      </c>
      <c r="G283" s="109">
        <f t="shared" si="14"/>
        <v>0.25341682437258717</v>
      </c>
      <c r="H283" s="117"/>
      <c r="I283" s="117"/>
      <c r="J283" s="117"/>
      <c r="K283" s="117"/>
      <c r="L283" s="117"/>
    </row>
    <row r="284" spans="2:12" ht="15.75" thickTop="1" x14ac:dyDescent="0.25">
      <c r="B284" s="234" t="s">
        <v>17</v>
      </c>
      <c r="C284" s="31">
        <v>2008</v>
      </c>
      <c r="D284" s="71">
        <v>93884.441496564046</v>
      </c>
      <c r="E284" s="71">
        <v>30611.239805156907</v>
      </c>
      <c r="F284" s="71">
        <v>22829.025524346634</v>
      </c>
      <c r="G284" s="71">
        <v>6977.7226327902254</v>
      </c>
      <c r="H284" s="117"/>
    </row>
    <row r="285" spans="2:12" x14ac:dyDescent="0.25">
      <c r="B285" s="234"/>
      <c r="C285" s="31">
        <v>2009</v>
      </c>
      <c r="D285" s="71">
        <v>93862.47014681033</v>
      </c>
      <c r="E285" s="71">
        <v>33705.699791465231</v>
      </c>
      <c r="F285" s="71">
        <v>23466.761857286816</v>
      </c>
      <c r="G285" s="71">
        <v>11048.230898364995</v>
      </c>
      <c r="H285" s="117"/>
    </row>
    <row r="286" spans="2:12" x14ac:dyDescent="0.25">
      <c r="B286" s="234"/>
      <c r="C286" s="31">
        <v>2010</v>
      </c>
      <c r="D286" s="71">
        <v>94011.183078557311</v>
      </c>
      <c r="E286" s="71">
        <v>35521.49953248509</v>
      </c>
      <c r="F286" s="71">
        <v>22582.081954854864</v>
      </c>
      <c r="G286" s="71">
        <v>12147.637929553559</v>
      </c>
      <c r="H286" s="117"/>
    </row>
    <row r="287" spans="2:12" x14ac:dyDescent="0.25">
      <c r="B287" s="235"/>
      <c r="C287" s="31">
        <v>2011</v>
      </c>
      <c r="D287" s="71">
        <v>97121.295461157599</v>
      </c>
      <c r="E287" s="71">
        <v>36771.314756229971</v>
      </c>
      <c r="F287" s="71">
        <v>22968.795131771978</v>
      </c>
      <c r="G287" s="71">
        <v>10772.90768226506</v>
      </c>
      <c r="H287" s="117"/>
    </row>
    <row r="288" spans="2:12" x14ac:dyDescent="0.25">
      <c r="B288" s="70"/>
      <c r="C288" s="31">
        <v>2012</v>
      </c>
      <c r="D288" s="71">
        <v>76704.800678273125</v>
      </c>
      <c r="E288" s="71">
        <v>30502.015147035941</v>
      </c>
      <c r="F288" s="71">
        <v>21764.375185419351</v>
      </c>
      <c r="G288" s="71">
        <v>8378.1950673121846</v>
      </c>
      <c r="H288" s="117"/>
    </row>
    <row r="289" spans="2:8" x14ac:dyDescent="0.25">
      <c r="B289" s="70"/>
      <c r="C289" s="31">
        <v>2013</v>
      </c>
      <c r="D289" s="71">
        <v>89292.396498787159</v>
      </c>
      <c r="E289" s="71">
        <v>42071.248437749469</v>
      </c>
      <c r="F289" s="71">
        <v>23204.211657876349</v>
      </c>
      <c r="G289" s="71">
        <v>17058.034069771802</v>
      </c>
      <c r="H289" s="117"/>
    </row>
    <row r="290" spans="2:8" x14ac:dyDescent="0.25">
      <c r="B290" s="70"/>
      <c r="C290" s="31">
        <v>2014</v>
      </c>
      <c r="D290" s="71">
        <v>87758.364185862447</v>
      </c>
      <c r="E290" s="71">
        <v>40949.627769829851</v>
      </c>
      <c r="F290" s="71">
        <v>22963</v>
      </c>
      <c r="G290" s="71">
        <v>17482.144512303301</v>
      </c>
      <c r="H290" s="117"/>
    </row>
    <row r="291" spans="2:8" x14ac:dyDescent="0.25">
      <c r="B291" s="70"/>
      <c r="C291" s="31">
        <v>2015</v>
      </c>
      <c r="D291" s="71">
        <v>97913.706046854437</v>
      </c>
      <c r="E291" s="71">
        <v>46156.672552428732</v>
      </c>
      <c r="F291" s="71">
        <v>24657.066075680752</v>
      </c>
      <c r="G291" s="71">
        <v>18394.594732567526</v>
      </c>
      <c r="H291" s="117"/>
    </row>
    <row r="292" spans="2:8" x14ac:dyDescent="0.25">
      <c r="B292" s="70"/>
      <c r="C292" s="31">
        <v>2016</v>
      </c>
      <c r="D292" s="71">
        <v>109001.64953501208</v>
      </c>
      <c r="E292" s="71">
        <v>49158</v>
      </c>
      <c r="F292" s="71">
        <v>28209.808021136138</v>
      </c>
      <c r="G292" s="71">
        <v>17096</v>
      </c>
      <c r="H292" s="117"/>
    </row>
    <row r="293" spans="2:8" x14ac:dyDescent="0.25">
      <c r="B293" s="70"/>
      <c r="C293" s="31">
        <v>2017</v>
      </c>
      <c r="D293" s="71">
        <v>97946</v>
      </c>
      <c r="E293" s="71">
        <v>43790</v>
      </c>
      <c r="F293" s="71">
        <v>25177</v>
      </c>
      <c r="G293" s="71">
        <v>14562.042709839945</v>
      </c>
      <c r="H293" s="117"/>
    </row>
    <row r="294" spans="2:8" x14ac:dyDescent="0.25">
      <c r="B294" s="70"/>
      <c r="C294" s="31">
        <v>2018</v>
      </c>
      <c r="D294" s="71">
        <v>92646.250521536014</v>
      </c>
      <c r="E294" s="71">
        <v>35417.972160441284</v>
      </c>
      <c r="F294" s="71">
        <v>23710.59732986788</v>
      </c>
      <c r="G294" s="71">
        <v>8968.6643987743319</v>
      </c>
      <c r="H294" s="117"/>
    </row>
    <row r="295" spans="2:8" x14ac:dyDescent="0.25">
      <c r="B295" s="70"/>
      <c r="C295" s="31">
        <v>2019</v>
      </c>
      <c r="D295" s="71">
        <v>105797.87770798347</v>
      </c>
      <c r="E295" s="71">
        <v>49140</v>
      </c>
      <c r="F295" s="71">
        <v>29622.488342164834</v>
      </c>
      <c r="G295" s="71">
        <v>15431.787614503393</v>
      </c>
      <c r="H295" s="117"/>
    </row>
    <row r="296" spans="2:8" x14ac:dyDescent="0.25">
      <c r="B296" s="70"/>
      <c r="C296" s="31">
        <v>2020</v>
      </c>
      <c r="D296" s="71">
        <v>107876.84165604487</v>
      </c>
      <c r="E296" s="71">
        <v>53924.451023788723</v>
      </c>
      <c r="F296" s="71">
        <v>31320.196056857989</v>
      </c>
      <c r="G296" s="71">
        <v>16442.948855632967</v>
      </c>
      <c r="H296" s="117"/>
    </row>
    <row r="297" spans="2:8" x14ac:dyDescent="0.25">
      <c r="B297" s="70"/>
      <c r="C297" s="31">
        <v>2021</v>
      </c>
      <c r="D297" s="71">
        <v>124682.5969261</v>
      </c>
      <c r="E297" s="71">
        <v>67768.554964733237</v>
      </c>
      <c r="F297" s="71">
        <v>32676</v>
      </c>
      <c r="G297" s="71">
        <v>25685.422814396512</v>
      </c>
      <c r="H297" s="117"/>
    </row>
    <row r="298" spans="2:8" x14ac:dyDescent="0.25">
      <c r="B298" s="70"/>
      <c r="C298" s="31">
        <v>2022</v>
      </c>
      <c r="D298" s="71">
        <v>127923.69134497918</v>
      </c>
      <c r="E298" s="71">
        <v>51558</v>
      </c>
      <c r="F298" s="71">
        <v>33275.548063917755</v>
      </c>
      <c r="G298" s="71">
        <v>19314.613168463722</v>
      </c>
      <c r="H298" s="117"/>
    </row>
    <row r="299" spans="2:8" x14ac:dyDescent="0.25">
      <c r="B299" s="70"/>
      <c r="C299" s="31">
        <v>2023</v>
      </c>
      <c r="D299" s="71">
        <v>123085.93026221925</v>
      </c>
      <c r="E299" s="71">
        <v>47944.969170547905</v>
      </c>
      <c r="F299" s="71">
        <v>31074.683026244173</v>
      </c>
      <c r="G299" s="71">
        <v>22431.617542178825</v>
      </c>
      <c r="H299" s="117"/>
    </row>
    <row r="300" spans="2:8" x14ac:dyDescent="0.25">
      <c r="B300" s="70"/>
      <c r="C300" s="35" t="s">
        <v>76</v>
      </c>
      <c r="D300" s="71">
        <v>126794.35054889864</v>
      </c>
      <c r="E300" s="71">
        <v>66405.868412549084</v>
      </c>
      <c r="F300" s="71">
        <v>30933.405133864781</v>
      </c>
      <c r="G300" s="71">
        <v>35896.614142110571</v>
      </c>
      <c r="H300" s="117"/>
    </row>
    <row r="301" spans="2:8" ht="16.5" thickBot="1" x14ac:dyDescent="0.3">
      <c r="B301" s="72"/>
      <c r="C301" s="108" t="s">
        <v>80</v>
      </c>
      <c r="D301" s="109">
        <f>+(D300-D299)/D299</f>
        <v>3.012870990842792E-2</v>
      </c>
      <c r="E301" s="109">
        <f t="shared" ref="E301:G301" si="15">+(E300-E299)/E299</f>
        <v>0.38504351053669078</v>
      </c>
      <c r="F301" s="109">
        <f t="shared" si="15"/>
        <v>-4.5463985026034113E-3</v>
      </c>
      <c r="G301" s="109">
        <f t="shared" si="15"/>
        <v>0.60026864200110053</v>
      </c>
    </row>
    <row r="302" spans="2:8" ht="15.75" thickTop="1" x14ac:dyDescent="0.25">
      <c r="B302" s="236" t="s">
        <v>18</v>
      </c>
      <c r="C302" s="31">
        <v>2008</v>
      </c>
      <c r="D302" s="71">
        <v>21951.026308476157</v>
      </c>
      <c r="E302" s="71">
        <v>9785.2553090201727</v>
      </c>
      <c r="F302" s="71">
        <v>7226.1571413735001</v>
      </c>
      <c r="G302" s="71">
        <v>5679.1395753258066</v>
      </c>
      <c r="H302" s="117"/>
    </row>
    <row r="303" spans="2:8" x14ac:dyDescent="0.25">
      <c r="B303" s="237"/>
      <c r="C303" s="31">
        <v>2009</v>
      </c>
      <c r="D303" s="71">
        <v>21287.369243135741</v>
      </c>
      <c r="E303" s="71">
        <v>11164.110170959617</v>
      </c>
      <c r="F303" s="71">
        <v>7851.5327839663032</v>
      </c>
      <c r="G303" s="71">
        <v>4458.0822478202726</v>
      </c>
      <c r="H303" s="117"/>
    </row>
    <row r="304" spans="2:8" x14ac:dyDescent="0.25">
      <c r="B304" s="237"/>
      <c r="C304" s="31">
        <v>2010</v>
      </c>
      <c r="D304" s="71">
        <v>24079.592775775825</v>
      </c>
      <c r="E304" s="71">
        <v>14763.570819703278</v>
      </c>
      <c r="F304" s="71">
        <v>8075.1130400825459</v>
      </c>
      <c r="G304" s="71">
        <v>8484.6662967236098</v>
      </c>
      <c r="H304" s="117"/>
    </row>
    <row r="305" spans="2:8" x14ac:dyDescent="0.25">
      <c r="B305" s="237"/>
      <c r="C305" s="31">
        <v>2011</v>
      </c>
      <c r="D305" s="71">
        <v>24509.954256861889</v>
      </c>
      <c r="E305" s="71">
        <v>13235.430909759669</v>
      </c>
      <c r="F305" s="71">
        <v>8188.6843519200502</v>
      </c>
      <c r="G305" s="71">
        <v>7182.9775919339363</v>
      </c>
      <c r="H305" s="117"/>
    </row>
    <row r="306" spans="2:8" x14ac:dyDescent="0.25">
      <c r="B306" s="237"/>
      <c r="C306" s="31">
        <v>2012</v>
      </c>
      <c r="D306" s="71">
        <v>22160.385955978698</v>
      </c>
      <c r="E306" s="71">
        <v>11588.631639174188</v>
      </c>
      <c r="F306" s="71">
        <v>7631.4082078540623</v>
      </c>
      <c r="G306" s="71">
        <v>3780.6816129349027</v>
      </c>
      <c r="H306" s="117"/>
    </row>
    <row r="307" spans="2:8" x14ac:dyDescent="0.25">
      <c r="B307" s="237"/>
      <c r="C307" s="31">
        <v>2013</v>
      </c>
      <c r="D307" s="71">
        <v>22128.966046223621</v>
      </c>
      <c r="E307" s="71">
        <v>11886.851793296364</v>
      </c>
      <c r="F307" s="71">
        <v>7627.801744519119</v>
      </c>
      <c r="G307" s="71">
        <v>4029.6872980325961</v>
      </c>
      <c r="H307" s="117"/>
    </row>
    <row r="308" spans="2:8" x14ac:dyDescent="0.25">
      <c r="B308" s="237"/>
      <c r="C308" s="31">
        <v>2014</v>
      </c>
      <c r="D308" s="71">
        <v>24368.925647647007</v>
      </c>
      <c r="E308" s="71">
        <v>13887.107341664054</v>
      </c>
      <c r="F308" s="71">
        <v>9305.5623232319595</v>
      </c>
      <c r="G308" s="71">
        <v>4446.6454297460814</v>
      </c>
      <c r="H308" s="117"/>
    </row>
    <row r="309" spans="2:8" x14ac:dyDescent="0.25">
      <c r="B309" s="237"/>
      <c r="C309" s="31">
        <v>2015</v>
      </c>
      <c r="D309" s="71">
        <v>22551.314803591289</v>
      </c>
      <c r="E309" s="71">
        <v>13023.00111619394</v>
      </c>
      <c r="F309" s="71">
        <v>9023.0959163391926</v>
      </c>
      <c r="G309" s="71">
        <v>3909.7829300843241</v>
      </c>
      <c r="H309" s="117"/>
    </row>
    <row r="310" spans="2:8" x14ac:dyDescent="0.25">
      <c r="B310" s="237"/>
      <c r="C310" s="31">
        <v>2016</v>
      </c>
      <c r="D310" s="71">
        <v>18687.429303768804</v>
      </c>
      <c r="E310" s="71">
        <v>10560.859799234591</v>
      </c>
      <c r="F310" s="71">
        <v>7642.3262377041274</v>
      </c>
      <c r="G310" s="71">
        <v>2828.1186089572398</v>
      </c>
      <c r="H310" s="117"/>
    </row>
    <row r="311" spans="2:8" x14ac:dyDescent="0.25">
      <c r="B311" s="237"/>
      <c r="C311" s="31">
        <v>2017</v>
      </c>
      <c r="D311" s="71">
        <v>22335</v>
      </c>
      <c r="E311" s="71">
        <v>12782</v>
      </c>
      <c r="F311" s="71">
        <v>9221.2051610685121</v>
      </c>
      <c r="G311" s="71">
        <v>3340.1724168046794</v>
      </c>
      <c r="H311" s="117"/>
    </row>
    <row r="312" spans="2:8" x14ac:dyDescent="0.25">
      <c r="B312" s="237"/>
      <c r="C312" s="31">
        <v>2018</v>
      </c>
      <c r="D312" s="71">
        <v>22781.708447262528</v>
      </c>
      <c r="E312" s="71">
        <v>12800.940946185576</v>
      </c>
      <c r="F312" s="71">
        <v>8519.8182625585141</v>
      </c>
      <c r="G312" s="71">
        <v>4204.2995451349207</v>
      </c>
      <c r="H312" s="117"/>
    </row>
    <row r="313" spans="2:8" x14ac:dyDescent="0.25">
      <c r="B313" s="237"/>
      <c r="C313" s="31">
        <v>2019</v>
      </c>
      <c r="D313" s="71">
        <v>22910</v>
      </c>
      <c r="E313" s="71">
        <v>12863.197749247272</v>
      </c>
      <c r="F313" s="71">
        <v>9032</v>
      </c>
      <c r="G313" s="71">
        <v>3628.7395608272614</v>
      </c>
      <c r="H313" s="117"/>
    </row>
    <row r="314" spans="2:8" x14ac:dyDescent="0.25">
      <c r="B314" s="237"/>
      <c r="C314" s="31">
        <v>2020</v>
      </c>
      <c r="D314" s="71">
        <v>20569.599576000001</v>
      </c>
      <c r="E314" s="71">
        <v>12651.201380524253</v>
      </c>
      <c r="F314" s="71">
        <v>8301.3693809645683</v>
      </c>
      <c r="G314" s="71">
        <v>4035.0988944109713</v>
      </c>
      <c r="H314" s="117"/>
    </row>
    <row r="315" spans="2:8" x14ac:dyDescent="0.25">
      <c r="B315" s="237"/>
      <c r="C315" s="31">
        <v>2021</v>
      </c>
      <c r="D315" s="71">
        <v>23058.451179100004</v>
      </c>
      <c r="E315" s="71">
        <v>13568.993941971614</v>
      </c>
      <c r="F315" s="71">
        <v>9182.934725544299</v>
      </c>
      <c r="G315" s="71">
        <v>4470.9575070263254</v>
      </c>
      <c r="H315" s="117"/>
    </row>
    <row r="316" spans="2:8" x14ac:dyDescent="0.25">
      <c r="B316" s="237"/>
      <c r="C316" s="31">
        <v>2022</v>
      </c>
      <c r="D316" s="71">
        <v>23610.506514992427</v>
      </c>
      <c r="E316" s="71">
        <v>13374.343477795983</v>
      </c>
      <c r="F316" s="71">
        <v>9594.9462106031006</v>
      </c>
      <c r="G316" s="71">
        <v>4610.1040111438369</v>
      </c>
      <c r="H316" s="117"/>
    </row>
    <row r="317" spans="2:8" x14ac:dyDescent="0.25">
      <c r="B317" s="237"/>
      <c r="C317" s="31">
        <v>2023</v>
      </c>
      <c r="D317" s="71">
        <v>26043.033430133131</v>
      </c>
      <c r="E317" s="71">
        <v>15082.926759227452</v>
      </c>
      <c r="F317" s="71">
        <v>10810.880732201658</v>
      </c>
      <c r="G317" s="71">
        <v>5848.7890258589796</v>
      </c>
      <c r="H317" s="117"/>
    </row>
    <row r="318" spans="2:8" x14ac:dyDescent="0.25">
      <c r="B318" s="237"/>
      <c r="C318" s="35" t="s">
        <v>76</v>
      </c>
      <c r="D318" s="71">
        <v>26820.361945799996</v>
      </c>
      <c r="E318" s="71">
        <v>15676.481863874074</v>
      </c>
      <c r="F318" s="71">
        <v>11044.943105582803</v>
      </c>
      <c r="G318" s="71">
        <v>5767.6749819040961</v>
      </c>
      <c r="H318" s="117"/>
    </row>
    <row r="319" spans="2:8" ht="16.5" thickBot="1" x14ac:dyDescent="0.3">
      <c r="B319" s="238"/>
      <c r="C319" s="108" t="s">
        <v>80</v>
      </c>
      <c r="D319" s="109">
        <f>+(D318-D317)/D317</f>
        <v>2.9847848475571793E-2</v>
      </c>
      <c r="E319" s="109">
        <f t="shared" ref="E319:G319" si="16">+(E318-E317)/E317</f>
        <v>3.9352780406726878E-2</v>
      </c>
      <c r="F319" s="109">
        <f t="shared" si="16"/>
        <v>2.1650629507359031E-2</v>
      </c>
      <c r="G319" s="109">
        <f t="shared" si="16"/>
        <v>-1.3868519380038802E-2</v>
      </c>
    </row>
    <row r="320" spans="2:8" ht="15.75" thickTop="1" x14ac:dyDescent="0.25">
      <c r="B320" s="98"/>
    </row>
    <row r="321" spans="1:15" x14ac:dyDescent="0.25">
      <c r="B321" s="65" t="s">
        <v>83</v>
      </c>
    </row>
    <row r="322" spans="1:15" x14ac:dyDescent="0.25">
      <c r="D322" s="54"/>
      <c r="E322" s="54"/>
      <c r="F322" s="54"/>
      <c r="G322" s="54"/>
      <c r="I322" s="94"/>
      <c r="J322" s="94"/>
      <c r="K322" s="94"/>
      <c r="L322" s="94"/>
    </row>
    <row r="323" spans="1:15" x14ac:dyDescent="0.25">
      <c r="D323" s="54"/>
      <c r="E323" s="54"/>
      <c r="F323" s="54"/>
      <c r="G323" s="54"/>
      <c r="I323" s="94"/>
      <c r="J323" s="94"/>
      <c r="K323" s="94"/>
      <c r="L323" s="94"/>
    </row>
    <row r="324" spans="1:15" ht="28.5" x14ac:dyDescent="0.45">
      <c r="A324" s="12" t="s">
        <v>47</v>
      </c>
      <c r="B324" s="13" t="s">
        <v>85</v>
      </c>
    </row>
    <row r="325" spans="1:15" x14ac:dyDescent="0.25">
      <c r="B325" s="45" t="s">
        <v>21</v>
      </c>
    </row>
    <row r="326" spans="1:15" ht="3.75" customHeight="1" x14ac:dyDescent="0.25"/>
    <row r="327" spans="1:15" ht="15.75" thickBot="1" x14ac:dyDescent="0.3">
      <c r="B327" s="74" t="s">
        <v>25</v>
      </c>
      <c r="C327" s="75" t="s">
        <v>26</v>
      </c>
      <c r="D327" s="75"/>
      <c r="E327" s="75"/>
      <c r="F327" s="76">
        <v>2015</v>
      </c>
      <c r="G327" s="76">
        <v>2016</v>
      </c>
      <c r="H327" s="76">
        <v>2017</v>
      </c>
      <c r="I327" s="76">
        <v>2018</v>
      </c>
      <c r="J327" s="76">
        <v>2019</v>
      </c>
      <c r="K327" s="76">
        <v>2020</v>
      </c>
      <c r="L327" s="76">
        <v>2021</v>
      </c>
      <c r="M327" s="76">
        <v>2022</v>
      </c>
      <c r="N327" s="76">
        <v>2023</v>
      </c>
      <c r="O327" s="76">
        <v>2024</v>
      </c>
    </row>
    <row r="328" spans="1:15" ht="15.75" thickTop="1" x14ac:dyDescent="0.25">
      <c r="B328" s="77"/>
      <c r="C328" s="78" t="s">
        <v>31</v>
      </c>
      <c r="D328" s="45"/>
      <c r="E328" s="45"/>
      <c r="F328" s="79">
        <v>216.70868267349996</v>
      </c>
      <c r="G328" s="80">
        <v>222.828276125</v>
      </c>
      <c r="H328" s="79">
        <v>217.53952422399999</v>
      </c>
      <c r="I328" s="80">
        <v>214.69578055000011</v>
      </c>
      <c r="J328" s="79">
        <v>236.99257675725005</v>
      </c>
      <c r="K328" s="80">
        <v>230.72703166940997</v>
      </c>
      <c r="L328" s="79">
        <v>252.12200000000001</v>
      </c>
      <c r="M328" s="80">
        <v>277.92076842464002</v>
      </c>
      <c r="N328" s="79">
        <v>271.54483932000005</v>
      </c>
      <c r="O328" s="80">
        <v>278.91264967168564</v>
      </c>
    </row>
    <row r="329" spans="1:15" x14ac:dyDescent="0.25">
      <c r="B329" s="81" t="s">
        <v>22</v>
      </c>
      <c r="C329" s="47" t="s">
        <v>32</v>
      </c>
      <c r="D329" s="47"/>
      <c r="E329" s="47"/>
      <c r="F329" s="48">
        <v>102.61237575736703</v>
      </c>
      <c r="G329" s="82">
        <v>108.35638319712181</v>
      </c>
      <c r="H329" s="48">
        <v>104.82507345506642</v>
      </c>
      <c r="I329" s="82">
        <v>110.29325231236805</v>
      </c>
      <c r="J329" s="48">
        <f>+J328-J330</f>
        <v>113.14757675725005</v>
      </c>
      <c r="K329" s="82">
        <v>101.61695663418004</v>
      </c>
      <c r="L329" s="48">
        <v>107.84746732509622</v>
      </c>
      <c r="M329" s="82">
        <v>145.61813926589721</v>
      </c>
      <c r="N329" s="48">
        <v>139.83651534673248</v>
      </c>
      <c r="O329" s="82">
        <v>122.58758744294236</v>
      </c>
    </row>
    <row r="330" spans="1:15" x14ac:dyDescent="0.25">
      <c r="B330" s="81" t="s">
        <v>30</v>
      </c>
      <c r="C330" s="52" t="s">
        <v>33</v>
      </c>
      <c r="D330" s="47"/>
      <c r="E330" s="47"/>
      <c r="F330" s="50">
        <v>114.09630691613295</v>
      </c>
      <c r="G330" s="83">
        <v>114.47189292787819</v>
      </c>
      <c r="H330" s="50">
        <v>112.71445076893357</v>
      </c>
      <c r="I330" s="83">
        <v>104.40252823763205</v>
      </c>
      <c r="J330" s="50">
        <f>123845/1000</f>
        <v>123.845</v>
      </c>
      <c r="K330" s="83">
        <v>129.11007503522993</v>
      </c>
      <c r="L330" s="50">
        <v>144.27453267490378</v>
      </c>
      <c r="M330" s="83">
        <v>132.3026291587428</v>
      </c>
      <c r="N330" s="50">
        <v>131.70832397326754</v>
      </c>
      <c r="O330" s="83">
        <v>156.32506222874329</v>
      </c>
    </row>
    <row r="331" spans="1:15" x14ac:dyDescent="0.25">
      <c r="B331" s="81" t="s">
        <v>22</v>
      </c>
      <c r="C331" s="47" t="s">
        <v>34</v>
      </c>
      <c r="D331" s="47"/>
      <c r="E331" s="47"/>
      <c r="F331" s="48">
        <v>13.652647008430499</v>
      </c>
      <c r="G331" s="82">
        <v>14.929494500375002</v>
      </c>
      <c r="H331" s="48">
        <v>13.269910977663999</v>
      </c>
      <c r="I331" s="82">
        <v>10.849689202547124</v>
      </c>
      <c r="J331" s="48">
        <v>10.217706990077801</v>
      </c>
      <c r="K331" s="82">
        <v>8.998354235106989</v>
      </c>
      <c r="L331" s="48">
        <v>6.0509279999999999</v>
      </c>
      <c r="M331" s="82">
        <v>7.5038607474652803</v>
      </c>
      <c r="N331" s="48">
        <v>6.5170761436800015</v>
      </c>
      <c r="O331" s="82">
        <v>7.2517288914638263</v>
      </c>
    </row>
    <row r="332" spans="1:15" x14ac:dyDescent="0.25">
      <c r="B332" s="81" t="s">
        <v>30</v>
      </c>
      <c r="C332" s="52" t="s">
        <v>35</v>
      </c>
      <c r="D332" s="47"/>
      <c r="E332" s="47"/>
      <c r="F332" s="50">
        <v>100.44365990770244</v>
      </c>
      <c r="G332" s="83">
        <v>99.542398427503187</v>
      </c>
      <c r="H332" s="50">
        <v>99.444539791269577</v>
      </c>
      <c r="I332" s="83">
        <v>93.552839035084943</v>
      </c>
      <c r="J332" s="50">
        <f>+J330-J331</f>
        <v>113.6272930099222</v>
      </c>
      <c r="K332" s="83">
        <v>120.11172080012294</v>
      </c>
      <c r="L332" s="50">
        <v>138.22360467490378</v>
      </c>
      <c r="M332" s="83">
        <v>124.79876841127752</v>
      </c>
      <c r="N332" s="50">
        <v>125.19124782958755</v>
      </c>
      <c r="O332" s="83">
        <v>149.07333333727945</v>
      </c>
    </row>
    <row r="333" spans="1:15" x14ac:dyDescent="0.25">
      <c r="B333" s="81" t="s">
        <v>22</v>
      </c>
      <c r="C333" s="47" t="s">
        <v>44</v>
      </c>
      <c r="D333" s="47"/>
      <c r="E333" s="47"/>
      <c r="F333" s="48">
        <v>3.4434090314934802</v>
      </c>
      <c r="G333" s="82">
        <v>5.1982605979744001</v>
      </c>
      <c r="H333" s="48">
        <v>6.039851262057164</v>
      </c>
      <c r="I333" s="82">
        <v>4.5950553216121186</v>
      </c>
      <c r="J333" s="48">
        <v>7.0231557281867998</v>
      </c>
      <c r="K333" s="82">
        <v>8.8088448389017895</v>
      </c>
      <c r="L333" s="48">
        <v>9.3627779176248698</v>
      </c>
      <c r="M333" s="82">
        <v>-2.66442063942621</v>
      </c>
      <c r="N333" s="48">
        <v>-12.271003411506999</v>
      </c>
      <c r="O333" s="82">
        <v>-5.4323455046348101</v>
      </c>
    </row>
    <row r="334" spans="1:15" x14ac:dyDescent="0.25">
      <c r="B334" s="81" t="s">
        <v>30</v>
      </c>
      <c r="C334" s="52" t="s">
        <v>37</v>
      </c>
      <c r="D334" s="47"/>
      <c r="E334" s="47"/>
      <c r="F334" s="50">
        <v>97.000250876208966</v>
      </c>
      <c r="G334" s="83">
        <v>94.344137829528776</v>
      </c>
      <c r="H334" s="50">
        <v>93.404688529212407</v>
      </c>
      <c r="I334" s="83">
        <v>88.957783713472821</v>
      </c>
      <c r="J334" s="50">
        <f>+J332-J333</f>
        <v>106.6041372817354</v>
      </c>
      <c r="K334" s="83">
        <v>111.30287596122116</v>
      </c>
      <c r="L334" s="50">
        <v>128.86082675727891</v>
      </c>
      <c r="M334" s="83">
        <v>127.46318905070373</v>
      </c>
      <c r="N334" s="50">
        <v>137.46225124109461</v>
      </c>
      <c r="O334" s="83">
        <v>154.50567884191426</v>
      </c>
    </row>
    <row r="335" spans="1:15" ht="9.75" customHeight="1" x14ac:dyDescent="0.25">
      <c r="J335" s="84"/>
    </row>
    <row r="336" spans="1:15" ht="9.75" customHeight="1" x14ac:dyDescent="0.25">
      <c r="J336" s="84"/>
    </row>
    <row r="337" spans="2:10" x14ac:dyDescent="0.25">
      <c r="B337" s="65" t="s">
        <v>83</v>
      </c>
      <c r="I337" s="84"/>
    </row>
    <row r="338" spans="2:10" x14ac:dyDescent="0.25">
      <c r="I338" s="85"/>
      <c r="J338" s="85"/>
    </row>
    <row r="399" spans="6:14" x14ac:dyDescent="0.25">
      <c r="F399" s="63"/>
      <c r="G399" s="63"/>
      <c r="H399" s="63"/>
      <c r="I399" s="63"/>
      <c r="J399" s="63"/>
      <c r="K399" s="63"/>
      <c r="L399" s="63"/>
      <c r="M399" s="63"/>
      <c r="N399" s="63"/>
    </row>
  </sheetData>
  <mergeCells count="17">
    <mergeCell ref="B230:B233"/>
    <mergeCell ref="B248:B251"/>
    <mergeCell ref="B266:B269"/>
    <mergeCell ref="B284:B287"/>
    <mergeCell ref="B302:B319"/>
    <mergeCell ref="B202:B222"/>
    <mergeCell ref="A5:H5"/>
    <mergeCell ref="B11:B12"/>
    <mergeCell ref="B13:B33"/>
    <mergeCell ref="B34:B54"/>
    <mergeCell ref="B55:B75"/>
    <mergeCell ref="B76:B96"/>
    <mergeCell ref="B97:B117"/>
    <mergeCell ref="B118:B138"/>
    <mergeCell ref="B139:B159"/>
    <mergeCell ref="B160:B180"/>
    <mergeCell ref="B181:B20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38BA-2A2B-46EE-8629-6A843DDF3D76}">
  <dimension ref="A6:Q214"/>
  <sheetViews>
    <sheetView topLeftCell="A120" workbookViewId="0">
      <selection activeCell="A10" sqref="A10"/>
    </sheetView>
  </sheetViews>
  <sheetFormatPr baseColWidth="10" defaultColWidth="11.42578125" defaultRowHeight="13.5" x14ac:dyDescent="0.25"/>
  <cols>
    <col min="1" max="1" width="9.28515625" style="4" customWidth="1"/>
    <col min="2" max="2" width="14.140625" style="4" customWidth="1"/>
    <col min="3" max="3" width="13.42578125" style="4" customWidth="1"/>
    <col min="4" max="4" width="23.7109375" style="4" bestFit="1" customWidth="1"/>
    <col min="5" max="5" width="17.42578125" style="4" bestFit="1" customWidth="1"/>
    <col min="6" max="6" width="20" style="4" bestFit="1" customWidth="1"/>
    <col min="7" max="7" width="19.140625" style="4" customWidth="1"/>
    <col min="8" max="8" width="16.140625" style="4" customWidth="1"/>
    <col min="9" max="9" width="16.28515625" style="4" customWidth="1"/>
    <col min="10" max="10" width="15.7109375" style="4" customWidth="1"/>
    <col min="11" max="11" width="15" style="4" customWidth="1"/>
    <col min="12" max="12" width="16.28515625" style="4" customWidth="1"/>
    <col min="13" max="13" width="15" style="4" customWidth="1"/>
    <col min="14" max="14" width="14.28515625" style="4" customWidth="1"/>
    <col min="15" max="15" width="12.42578125" style="4" bestFit="1" customWidth="1"/>
    <col min="16" max="16384" width="11.42578125" style="4"/>
  </cols>
  <sheetData>
    <row r="6" spans="1:16" s="53" customFormat="1" ht="5.25" customHeight="1" x14ac:dyDescent="0.25">
      <c r="A6" s="227"/>
      <c r="B6" s="227"/>
      <c r="C6" s="227"/>
      <c r="D6" s="227"/>
      <c r="E6" s="227"/>
      <c r="F6" s="227"/>
      <c r="G6" s="227"/>
      <c r="H6" s="227"/>
      <c r="K6" s="54"/>
      <c r="L6" s="54"/>
      <c r="M6" s="54"/>
      <c r="N6" s="54"/>
      <c r="O6" s="54"/>
      <c r="P6" s="54"/>
    </row>
    <row r="7" spans="1:16" s="53" customFormat="1" ht="6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4"/>
      <c r="N7" s="54"/>
      <c r="O7" s="54"/>
      <c r="P7" s="54"/>
    </row>
    <row r="8" spans="1:16" s="125" customFormat="1" ht="6" customHeight="1" x14ac:dyDescent="0.25">
      <c r="K8" s="126"/>
      <c r="L8" s="126"/>
      <c r="M8" s="126"/>
      <c r="N8" s="126"/>
      <c r="O8" s="126"/>
      <c r="P8" s="126"/>
    </row>
    <row r="9" spans="1:16" s="125" customFormat="1" ht="6" customHeight="1" x14ac:dyDescent="0.25">
      <c r="K9" s="126"/>
      <c r="L9" s="126"/>
      <c r="M9" s="126"/>
      <c r="N9" s="126"/>
      <c r="O9" s="126"/>
      <c r="P9" s="126"/>
    </row>
    <row r="10" spans="1:16" s="125" customFormat="1" ht="6" customHeight="1" x14ac:dyDescent="0.25">
      <c r="K10" s="126"/>
      <c r="L10" s="126"/>
      <c r="M10" s="126"/>
      <c r="N10" s="126"/>
      <c r="O10" s="126"/>
      <c r="P10" s="126"/>
    </row>
    <row r="11" spans="1:16" ht="28.5" x14ac:dyDescent="0.45">
      <c r="A11" s="12" t="s">
        <v>47</v>
      </c>
      <c r="B11" s="13" t="s">
        <v>86</v>
      </c>
      <c r="C11" s="26"/>
      <c r="D11" s="26"/>
      <c r="E11" s="26"/>
      <c r="F11" s="26"/>
      <c r="G11" s="26"/>
    </row>
    <row r="12" spans="1:16" x14ac:dyDescent="0.25">
      <c r="B12" s="14" t="s">
        <v>0</v>
      </c>
      <c r="D12" s="27"/>
    </row>
    <row r="13" spans="1:16" x14ac:dyDescent="0.25">
      <c r="B13" s="15" t="s">
        <v>1</v>
      </c>
      <c r="D13" s="27"/>
    </row>
    <row r="14" spans="1:16" ht="60" x14ac:dyDescent="0.25">
      <c r="C14" s="69"/>
      <c r="D14" s="28" t="s">
        <v>54</v>
      </c>
      <c r="E14" s="28" t="s">
        <v>59</v>
      </c>
      <c r="F14" s="28" t="s">
        <v>55</v>
      </c>
      <c r="G14" s="28" t="s">
        <v>56</v>
      </c>
    </row>
    <row r="15" spans="1:16" ht="12.75" customHeight="1" x14ac:dyDescent="0.25">
      <c r="C15" s="69"/>
      <c r="D15" s="29" t="s">
        <v>13</v>
      </c>
      <c r="E15" s="29" t="s">
        <v>2</v>
      </c>
      <c r="F15" s="29" t="s">
        <v>14</v>
      </c>
      <c r="G15" s="29" t="s">
        <v>15</v>
      </c>
    </row>
    <row r="16" spans="1:16" ht="14.25" customHeight="1" x14ac:dyDescent="0.25">
      <c r="C16" s="31">
        <v>2005</v>
      </c>
      <c r="D16" s="127">
        <v>62042.162824091938</v>
      </c>
      <c r="E16" s="127">
        <v>21007.145939202259</v>
      </c>
      <c r="F16" s="127">
        <v>10369.590441957534</v>
      </c>
      <c r="G16" s="127">
        <v>12588.599451113256</v>
      </c>
      <c r="H16" s="3"/>
      <c r="I16" s="3"/>
    </row>
    <row r="17" spans="3:16" ht="15" x14ac:dyDescent="0.25">
      <c r="C17" s="31">
        <v>2006</v>
      </c>
      <c r="D17" s="127">
        <v>54178.906800410274</v>
      </c>
      <c r="E17" s="127">
        <v>16548.138963491685</v>
      </c>
      <c r="F17" s="127">
        <v>11142.650848328012</v>
      </c>
      <c r="G17" s="127">
        <v>5031.846570466585</v>
      </c>
      <c r="H17" s="3"/>
      <c r="I17" s="3"/>
      <c r="L17" s="3"/>
    </row>
    <row r="18" spans="3:16" ht="15" x14ac:dyDescent="0.25">
      <c r="C18" s="31">
        <v>2007</v>
      </c>
      <c r="D18" s="127">
        <v>60159.527690753486</v>
      </c>
      <c r="E18" s="127">
        <v>22229.273277580112</v>
      </c>
      <c r="F18" s="127">
        <v>11811.878452337163</v>
      </c>
      <c r="G18" s="127">
        <v>8561.0989301872814</v>
      </c>
      <c r="H18" s="3"/>
      <c r="I18" s="3"/>
      <c r="L18" s="3"/>
    </row>
    <row r="19" spans="3:16" ht="15" x14ac:dyDescent="0.25">
      <c r="C19" s="31">
        <v>2008</v>
      </c>
      <c r="D19" s="127">
        <v>49301.413620643078</v>
      </c>
      <c r="E19" s="127">
        <v>8659.0225010216709</v>
      </c>
      <c r="F19" s="127">
        <v>12558.512659371645</v>
      </c>
      <c r="G19" s="127">
        <v>-2475.8016984864553</v>
      </c>
      <c r="H19" s="3"/>
      <c r="I19" s="3"/>
      <c r="J19" s="3"/>
      <c r="K19" s="3"/>
      <c r="L19" s="3"/>
    </row>
    <row r="20" spans="3:16" ht="15" x14ac:dyDescent="0.25">
      <c r="C20" s="31">
        <v>2009</v>
      </c>
      <c r="D20" s="127">
        <v>59424.812077995826</v>
      </c>
      <c r="E20" s="127">
        <v>23219.142464825847</v>
      </c>
      <c r="F20" s="127">
        <v>12222.318618457613</v>
      </c>
      <c r="G20" s="127">
        <v>10915.798943863321</v>
      </c>
      <c r="H20" s="3"/>
      <c r="I20" s="3"/>
      <c r="L20" s="3"/>
    </row>
    <row r="21" spans="3:16" ht="15" x14ac:dyDescent="0.25">
      <c r="C21" s="31">
        <v>2010</v>
      </c>
      <c r="D21" s="127">
        <v>55835.376506779023</v>
      </c>
      <c r="E21" s="127">
        <v>20770.846891527508</v>
      </c>
      <c r="F21" s="127">
        <v>11121.898761210705</v>
      </c>
      <c r="G21" s="127">
        <v>9308.178318880784</v>
      </c>
      <c r="H21" s="3"/>
      <c r="I21" s="3"/>
      <c r="L21" s="3"/>
    </row>
    <row r="22" spans="3:16" ht="15" x14ac:dyDescent="0.25">
      <c r="C22" s="31">
        <v>2011</v>
      </c>
      <c r="D22" s="127">
        <v>62312.517797675609</v>
      </c>
      <c r="E22" s="127">
        <v>15948.273542260016</v>
      </c>
      <c r="F22" s="127">
        <v>13359.208202793674</v>
      </c>
      <c r="G22" s="127">
        <v>2475.044126711995</v>
      </c>
      <c r="H22" s="3"/>
      <c r="I22" s="3"/>
      <c r="L22" s="3"/>
    </row>
    <row r="23" spans="3:16" ht="15" x14ac:dyDescent="0.25">
      <c r="C23" s="31">
        <v>2012</v>
      </c>
      <c r="D23" s="127">
        <v>67065.123789246485</v>
      </c>
      <c r="E23" s="127">
        <v>19394.974004614225</v>
      </c>
      <c r="F23" s="127">
        <v>11993.667558969659</v>
      </c>
      <c r="G23" s="127">
        <v>6972.427827655596</v>
      </c>
      <c r="H23" s="3"/>
      <c r="I23" s="3"/>
      <c r="L23" s="3"/>
    </row>
    <row r="24" spans="3:16" ht="15" x14ac:dyDescent="0.25">
      <c r="C24" s="31">
        <v>2013</v>
      </c>
      <c r="D24" s="127">
        <v>67687.431225009976</v>
      </c>
      <c r="E24" s="127">
        <v>16125.732395927138</v>
      </c>
      <c r="F24" s="127">
        <v>13076.634055189885</v>
      </c>
      <c r="G24" s="127">
        <v>3116.9886656404083</v>
      </c>
      <c r="H24" s="3"/>
      <c r="I24" s="3"/>
      <c r="L24" s="3"/>
    </row>
    <row r="25" spans="3:16" ht="15" x14ac:dyDescent="0.25">
      <c r="C25" s="31">
        <v>2014</v>
      </c>
      <c r="D25" s="127">
        <v>62682.97552174321</v>
      </c>
      <c r="E25" s="127">
        <v>16925.157819075735</v>
      </c>
      <c r="F25" s="127">
        <v>12875.207752115552</v>
      </c>
      <c r="G25" s="127">
        <v>3882.3076877919466</v>
      </c>
      <c r="H25" s="3"/>
      <c r="I25" s="3"/>
      <c r="J25" s="129"/>
      <c r="L25" s="3"/>
    </row>
    <row r="26" spans="3:16" ht="15" x14ac:dyDescent="0.25">
      <c r="C26" s="31">
        <v>2015</v>
      </c>
      <c r="D26" s="127">
        <v>69950.613369976665</v>
      </c>
      <c r="E26" s="127">
        <v>13228.889504170631</v>
      </c>
      <c r="F26" s="127">
        <v>13940.588358804896</v>
      </c>
      <c r="G26" s="127">
        <v>-887.01489436364341</v>
      </c>
      <c r="H26" s="3"/>
      <c r="I26" s="3"/>
      <c r="J26" s="129"/>
      <c r="L26" s="3"/>
    </row>
    <row r="27" spans="3:16" ht="15" x14ac:dyDescent="0.25">
      <c r="C27" s="31">
        <v>2016</v>
      </c>
      <c r="D27" s="127">
        <v>61370.545289176058</v>
      </c>
      <c r="E27" s="127">
        <v>16416.879480609274</v>
      </c>
      <c r="F27" s="127">
        <v>13209.694938522396</v>
      </c>
      <c r="G27" s="127">
        <v>2999.2494286720066</v>
      </c>
      <c r="H27" s="3"/>
      <c r="I27" s="3"/>
      <c r="L27" s="3"/>
    </row>
    <row r="28" spans="3:16" ht="15" x14ac:dyDescent="0.25">
      <c r="C28" s="31">
        <v>2017</v>
      </c>
      <c r="D28" s="127">
        <v>70972.762926232259</v>
      </c>
      <c r="E28" s="127">
        <v>20585.704581063947</v>
      </c>
      <c r="F28" s="127">
        <v>13296.496780295391</v>
      </c>
      <c r="G28" s="127">
        <v>6993.7348505701011</v>
      </c>
      <c r="H28" s="3"/>
      <c r="I28" s="3"/>
      <c r="J28" s="3"/>
      <c r="K28" s="3"/>
      <c r="L28" s="3"/>
    </row>
    <row r="29" spans="3:16" ht="15" x14ac:dyDescent="0.25">
      <c r="C29" s="31">
        <v>2018</v>
      </c>
      <c r="D29" s="127">
        <v>80421.310782259534</v>
      </c>
      <c r="E29" s="127">
        <v>26071.222499491581</v>
      </c>
      <c r="F29" s="127">
        <v>12971.03423479644</v>
      </c>
      <c r="G29" s="127">
        <v>12891.388428986265</v>
      </c>
      <c r="H29" s="3"/>
      <c r="I29" s="3"/>
      <c r="J29" s="3"/>
      <c r="K29" s="3"/>
      <c r="L29" s="3"/>
      <c r="M29" s="3"/>
      <c r="N29" s="3"/>
      <c r="O29" s="3"/>
      <c r="P29" s="3"/>
    </row>
    <row r="30" spans="3:16" ht="15" x14ac:dyDescent="0.25">
      <c r="C30" s="31">
        <v>2019</v>
      </c>
      <c r="D30" s="127">
        <v>87043.296885257339</v>
      </c>
      <c r="E30" s="127">
        <v>24701.765010971027</v>
      </c>
      <c r="F30" s="127">
        <v>14750.597082503073</v>
      </c>
      <c r="G30" s="127">
        <v>9676.7172705806479</v>
      </c>
      <c r="H30" s="3"/>
      <c r="I30" s="3"/>
      <c r="J30" s="163"/>
      <c r="K30" s="163"/>
      <c r="L30" s="163"/>
      <c r="M30" s="163"/>
      <c r="N30" s="3"/>
      <c r="O30" s="3"/>
      <c r="P30" s="3"/>
    </row>
    <row r="31" spans="3:16" ht="15" x14ac:dyDescent="0.25">
      <c r="C31" s="31">
        <v>2020</v>
      </c>
      <c r="D31" s="127">
        <v>74132.134607599321</v>
      </c>
      <c r="E31" s="127">
        <v>15096.651374425568</v>
      </c>
      <c r="F31" s="127">
        <v>15647.306401096052</v>
      </c>
      <c r="G31" s="127">
        <v>-752.73462772842163</v>
      </c>
      <c r="H31" s="3"/>
      <c r="I31" s="3"/>
      <c r="J31" s="3"/>
      <c r="K31" s="3"/>
      <c r="L31" s="3"/>
      <c r="M31" s="3"/>
      <c r="N31" s="3"/>
      <c r="O31" s="3"/>
      <c r="P31" s="3"/>
    </row>
    <row r="32" spans="3:16" ht="15" x14ac:dyDescent="0.25">
      <c r="C32" s="31">
        <v>2021</v>
      </c>
      <c r="D32" s="127">
        <v>83065.530634133407</v>
      </c>
      <c r="E32" s="127">
        <v>19181.551060765429</v>
      </c>
      <c r="F32" s="127">
        <v>13504.364439843415</v>
      </c>
      <c r="G32" s="127">
        <v>5488.8011819349977</v>
      </c>
      <c r="H32" s="3"/>
      <c r="I32" s="3"/>
      <c r="J32" s="3"/>
      <c r="K32" s="3"/>
      <c r="L32" s="3"/>
      <c r="M32" s="3"/>
      <c r="N32" s="3"/>
      <c r="O32" s="3"/>
      <c r="P32" s="3"/>
    </row>
    <row r="33" spans="1:16" ht="15" x14ac:dyDescent="0.25">
      <c r="C33" s="31">
        <v>2022</v>
      </c>
      <c r="D33" s="127">
        <f t="shared" ref="D33:G33" si="0">+D58+D94+D112+D130</f>
        <v>99434.393200413077</v>
      </c>
      <c r="E33" s="127">
        <f t="shared" si="0"/>
        <v>25053.399388878261</v>
      </c>
      <c r="F33" s="127">
        <f t="shared" si="0"/>
        <v>13105.205106245317</v>
      </c>
      <c r="G33" s="127">
        <f t="shared" si="0"/>
        <v>11799.254268858269</v>
      </c>
      <c r="H33" s="3"/>
      <c r="I33" s="3"/>
      <c r="J33" s="3"/>
      <c r="K33" s="3"/>
      <c r="L33" s="3"/>
      <c r="M33" s="3"/>
      <c r="N33" s="3"/>
      <c r="O33" s="3"/>
      <c r="P33" s="3"/>
    </row>
    <row r="34" spans="1:16" ht="15" x14ac:dyDescent="0.25">
      <c r="C34" s="35">
        <v>2023</v>
      </c>
      <c r="D34" s="127">
        <v>133326.74867032262</v>
      </c>
      <c r="E34" s="127">
        <v>37212.17732961705</v>
      </c>
      <c r="F34" s="127">
        <v>19379.224178854784</v>
      </c>
      <c r="G34" s="127">
        <v>17659.266753072174</v>
      </c>
      <c r="H34" s="3"/>
      <c r="I34" s="3"/>
      <c r="J34" s="3"/>
      <c r="K34" s="3"/>
      <c r="L34" s="3"/>
      <c r="M34" s="3"/>
      <c r="N34" s="3"/>
      <c r="O34" s="3"/>
      <c r="P34" s="3"/>
    </row>
    <row r="35" spans="1:16" ht="15" x14ac:dyDescent="0.25">
      <c r="C35" s="35" t="s">
        <v>76</v>
      </c>
      <c r="D35" s="127">
        <v>121473.51562510961</v>
      </c>
      <c r="E35" s="127">
        <v>39696.661759354203</v>
      </c>
      <c r="F35" s="127">
        <v>15891.470411783019</v>
      </c>
      <c r="G35" s="127">
        <v>23649.864867254411</v>
      </c>
      <c r="H35" s="3"/>
      <c r="I35" s="3"/>
      <c r="J35" s="3"/>
      <c r="K35" s="3"/>
      <c r="L35" s="3"/>
      <c r="M35" s="3"/>
      <c r="N35" s="3"/>
      <c r="O35" s="3"/>
      <c r="P35" s="3"/>
    </row>
    <row r="36" spans="1:16" ht="15.75" thickBot="1" x14ac:dyDescent="0.3">
      <c r="C36" s="64" t="s">
        <v>80</v>
      </c>
      <c r="D36" s="118">
        <f>+(D35-D34)/D34</f>
        <v>-8.8903638342839444E-2</v>
      </c>
      <c r="E36" s="118">
        <f t="shared" ref="E36:G36" si="1">+(E35-E34)/E34</f>
        <v>6.6765360374647031E-2</v>
      </c>
      <c r="F36" s="118">
        <f t="shared" si="1"/>
        <v>-0.17997385937035348</v>
      </c>
      <c r="G36" s="118">
        <f t="shared" si="1"/>
        <v>0.3392325512688717</v>
      </c>
    </row>
    <row r="37" spans="1:16" ht="14.25" thickTop="1" x14ac:dyDescent="0.25">
      <c r="D37" s="130"/>
      <c r="E37" s="130"/>
      <c r="H37" s="130"/>
    </row>
    <row r="38" spans="1:16" ht="15" x14ac:dyDescent="0.25">
      <c r="B38" s="65" t="s">
        <v>83</v>
      </c>
    </row>
    <row r="39" spans="1:16" x14ac:dyDescent="0.25">
      <c r="D39" s="130"/>
      <c r="E39" s="130"/>
      <c r="H39" s="130"/>
    </row>
    <row r="40" spans="1:16" ht="28.5" x14ac:dyDescent="0.45">
      <c r="A40" s="12" t="s">
        <v>47</v>
      </c>
      <c r="B40" s="13" t="s">
        <v>87</v>
      </c>
    </row>
    <row r="41" spans="1:16" x14ac:dyDescent="0.25">
      <c r="B41" s="14" t="s">
        <v>0</v>
      </c>
    </row>
    <row r="42" spans="1:16" ht="15" x14ac:dyDescent="0.25">
      <c r="B42" s="15" t="s">
        <v>1</v>
      </c>
      <c r="D42" s="71"/>
      <c r="E42" s="71"/>
      <c r="F42" s="71"/>
      <c r="G42" s="71"/>
    </row>
    <row r="43" spans="1:16" ht="24" customHeight="1" x14ac:dyDescent="0.25">
      <c r="B43" s="28" t="s">
        <v>24</v>
      </c>
      <c r="C43" s="123"/>
      <c r="D43" s="28" t="s">
        <v>13</v>
      </c>
      <c r="E43" s="28" t="s">
        <v>2</v>
      </c>
      <c r="F43" s="28" t="s">
        <v>14</v>
      </c>
      <c r="G43" s="28" t="s">
        <v>15</v>
      </c>
    </row>
    <row r="44" spans="1:16" ht="15" x14ac:dyDescent="0.25">
      <c r="B44" s="239" t="s">
        <v>20</v>
      </c>
      <c r="C44" s="31">
        <v>2008</v>
      </c>
      <c r="D44" s="127"/>
      <c r="E44" s="127"/>
      <c r="F44" s="127"/>
      <c r="G44" s="127"/>
      <c r="H44" s="131"/>
    </row>
    <row r="45" spans="1:16" ht="15" x14ac:dyDescent="0.25">
      <c r="B45" s="239"/>
      <c r="C45" s="31">
        <v>2009</v>
      </c>
      <c r="D45" s="127"/>
      <c r="E45" s="127"/>
      <c r="F45" s="127"/>
      <c r="G45" s="127"/>
      <c r="H45" s="131"/>
    </row>
    <row r="46" spans="1:16" ht="15" x14ac:dyDescent="0.25">
      <c r="B46" s="239"/>
      <c r="C46" s="31">
        <v>2010</v>
      </c>
      <c r="D46" s="127"/>
      <c r="E46" s="127"/>
      <c r="F46" s="127"/>
      <c r="G46" s="127"/>
      <c r="H46" s="131"/>
    </row>
    <row r="47" spans="1:16" ht="15" x14ac:dyDescent="0.25">
      <c r="B47" s="239"/>
      <c r="C47" s="31">
        <v>2011</v>
      </c>
      <c r="D47" s="127"/>
      <c r="E47" s="127"/>
      <c r="F47" s="127"/>
      <c r="G47" s="127"/>
      <c r="H47" s="131"/>
    </row>
    <row r="48" spans="1:16" ht="15" x14ac:dyDescent="0.25">
      <c r="B48" s="239"/>
      <c r="C48" s="31">
        <v>2012</v>
      </c>
      <c r="D48" s="127"/>
      <c r="E48" s="127"/>
      <c r="F48" s="127"/>
      <c r="G48" s="127"/>
      <c r="H48" s="131"/>
    </row>
    <row r="49" spans="2:10" ht="15" x14ac:dyDescent="0.25">
      <c r="B49" s="239"/>
      <c r="C49" s="31">
        <v>2013</v>
      </c>
      <c r="D49" s="127"/>
      <c r="E49" s="127"/>
      <c r="F49" s="127"/>
      <c r="G49" s="127"/>
      <c r="H49" s="131"/>
    </row>
    <row r="50" spans="2:10" ht="15" x14ac:dyDescent="0.25">
      <c r="B50" s="239"/>
      <c r="C50" s="31">
        <v>2014</v>
      </c>
      <c r="D50" s="127"/>
      <c r="E50" s="127"/>
      <c r="F50" s="127"/>
      <c r="G50" s="127"/>
      <c r="H50" s="131"/>
    </row>
    <row r="51" spans="2:10" ht="15" x14ac:dyDescent="0.25">
      <c r="B51" s="239"/>
      <c r="C51" s="31">
        <v>2015</v>
      </c>
      <c r="D51" s="127"/>
      <c r="E51" s="127"/>
      <c r="F51" s="127"/>
      <c r="G51" s="127"/>
      <c r="H51" s="131"/>
    </row>
    <row r="52" spans="2:10" ht="15" x14ac:dyDescent="0.25">
      <c r="B52" s="239"/>
      <c r="C52" s="31">
        <v>2016</v>
      </c>
      <c r="D52" s="127"/>
      <c r="E52" s="127"/>
      <c r="F52" s="127"/>
      <c r="G52" s="127"/>
      <c r="H52" s="131"/>
    </row>
    <row r="53" spans="2:10" ht="15" x14ac:dyDescent="0.25">
      <c r="B53" s="239"/>
      <c r="C53" s="31">
        <v>2017</v>
      </c>
      <c r="D53" s="127"/>
      <c r="E53" s="127"/>
      <c r="F53" s="127"/>
      <c r="G53" s="127"/>
      <c r="H53" s="131"/>
      <c r="I53" s="3"/>
    </row>
    <row r="54" spans="2:10" ht="15" x14ac:dyDescent="0.25">
      <c r="B54" s="239"/>
      <c r="C54" s="31">
        <v>2018</v>
      </c>
      <c r="D54" s="127">
        <v>30083.227341585025</v>
      </c>
      <c r="E54" s="127">
        <v>8052.391981446639</v>
      </c>
      <c r="F54" s="127">
        <v>2618.5320238873164</v>
      </c>
      <c r="G54" s="127">
        <v>5422.7085512832164</v>
      </c>
      <c r="H54" s="131"/>
      <c r="I54" s="3"/>
    </row>
    <row r="55" spans="2:10" ht="15" x14ac:dyDescent="0.25">
      <c r="B55" s="239"/>
      <c r="C55" s="31">
        <v>2019</v>
      </c>
      <c r="D55" s="127">
        <v>38499.272023458572</v>
      </c>
      <c r="E55" s="127">
        <v>13035.618361111312</v>
      </c>
      <c r="F55" s="127">
        <v>3690.3460582362322</v>
      </c>
      <c r="G55" s="127">
        <v>9334.7712170563482</v>
      </c>
      <c r="H55" s="131"/>
      <c r="I55" s="3"/>
    </row>
    <row r="56" spans="2:10" ht="15" x14ac:dyDescent="0.25">
      <c r="B56" s="239"/>
      <c r="C56" s="31">
        <v>2020</v>
      </c>
      <c r="D56" s="127">
        <v>31386.257049358763</v>
      </c>
      <c r="E56" s="127">
        <v>3780.8831668374819</v>
      </c>
      <c r="F56" s="127">
        <v>3644.1842477777777</v>
      </c>
      <c r="G56" s="127">
        <v>132.48347905970371</v>
      </c>
      <c r="H56" s="127"/>
      <c r="I56" s="3"/>
    </row>
    <row r="57" spans="2:10" ht="15" x14ac:dyDescent="0.25">
      <c r="B57" s="239"/>
      <c r="C57" s="31">
        <v>2021</v>
      </c>
      <c r="D57" s="127">
        <v>49405.859114420855</v>
      </c>
      <c r="E57" s="127">
        <v>8933.1609175948106</v>
      </c>
      <c r="F57" s="127">
        <v>4213.0258361700926</v>
      </c>
      <c r="G57" s="127">
        <v>4712.2617714247181</v>
      </c>
      <c r="H57" s="127"/>
      <c r="I57" s="3"/>
    </row>
    <row r="58" spans="2:10" ht="15" x14ac:dyDescent="0.25">
      <c r="B58" s="239"/>
      <c r="C58" s="31">
        <v>2022</v>
      </c>
      <c r="D58" s="127">
        <v>63206.432679971629</v>
      </c>
      <c r="E58" s="127">
        <v>16819.27411361441</v>
      </c>
      <c r="F58" s="127">
        <v>3999.3656492854971</v>
      </c>
      <c r="G58" s="127">
        <v>12812.358571281671</v>
      </c>
      <c r="H58" s="127"/>
      <c r="I58" s="3"/>
    </row>
    <row r="59" spans="2:10" ht="15" x14ac:dyDescent="0.25">
      <c r="B59" s="239"/>
      <c r="C59" s="35">
        <v>2023</v>
      </c>
      <c r="D59" s="127">
        <v>69379.135138285215</v>
      </c>
      <c r="E59" s="127">
        <v>18888.808948646667</v>
      </c>
      <c r="F59" s="127">
        <v>4543.8575207504118</v>
      </c>
      <c r="G59" s="127">
        <v>14331.875427896257</v>
      </c>
      <c r="H59" s="127"/>
      <c r="I59" s="3"/>
    </row>
    <row r="60" spans="2:10" ht="15" x14ac:dyDescent="0.25">
      <c r="B60" s="239"/>
      <c r="C60" s="35" t="s">
        <v>76</v>
      </c>
      <c r="D60" s="127">
        <v>73680.027463010294</v>
      </c>
      <c r="E60" s="127">
        <v>24669.717198479964</v>
      </c>
      <c r="F60" s="127">
        <v>4884.9752128786922</v>
      </c>
      <c r="G60" s="127">
        <v>19773.019985601273</v>
      </c>
      <c r="H60" s="127"/>
      <c r="I60" s="3"/>
    </row>
    <row r="61" spans="2:10" ht="16.5" thickBot="1" x14ac:dyDescent="0.3">
      <c r="B61" s="240"/>
      <c r="C61" s="64" t="s">
        <v>80</v>
      </c>
      <c r="D61" s="132">
        <f>+(D60-D59)/D59</f>
        <v>6.1991149300904651E-2</v>
      </c>
      <c r="E61" s="132">
        <f t="shared" ref="E61:G61" si="2">+(E60-E59)/E59</f>
        <v>0.30604937905560659</v>
      </c>
      <c r="F61" s="132">
        <f t="shared" si="2"/>
        <v>7.5072268567071027E-2</v>
      </c>
      <c r="G61" s="132">
        <f t="shared" si="2"/>
        <v>0.37965335277155066</v>
      </c>
      <c r="H61" s="131"/>
      <c r="J61" s="3"/>
    </row>
    <row r="62" spans="2:10" ht="15.75" thickTop="1" x14ac:dyDescent="0.25">
      <c r="B62" s="239" t="s">
        <v>18</v>
      </c>
      <c r="C62" s="31">
        <v>2008</v>
      </c>
      <c r="D62" s="127">
        <v>3050.72</v>
      </c>
      <c r="E62" s="127">
        <v>648.79999999999995</v>
      </c>
      <c r="F62" s="127">
        <v>740.01499999999999</v>
      </c>
      <c r="G62" s="127">
        <v>141.54499999999999</v>
      </c>
      <c r="H62" s="131"/>
      <c r="J62" s="3"/>
    </row>
    <row r="63" spans="2:10" ht="15" x14ac:dyDescent="0.25">
      <c r="B63" s="239"/>
      <c r="C63" s="31">
        <v>2009</v>
      </c>
      <c r="D63" s="127">
        <v>3327.6329999999998</v>
      </c>
      <c r="E63" s="127">
        <v>885.46199999999999</v>
      </c>
      <c r="F63" s="127">
        <v>749.83900000000006</v>
      </c>
      <c r="G63" s="127">
        <v>135.62299999999999</v>
      </c>
      <c r="H63" s="131"/>
    </row>
    <row r="64" spans="2:10" ht="15" x14ac:dyDescent="0.25">
      <c r="B64" s="239"/>
      <c r="C64" s="31">
        <v>2010</v>
      </c>
      <c r="D64" s="127">
        <v>5428.2126799999996</v>
      </c>
      <c r="E64" s="127">
        <v>795.73243199999888</v>
      </c>
      <c r="F64" s="127">
        <v>800.17981999999995</v>
      </c>
      <c r="G64" s="127">
        <v>119.97113199999997</v>
      </c>
      <c r="H64" s="131"/>
    </row>
    <row r="65" spans="2:14" ht="15" x14ac:dyDescent="0.25">
      <c r="B65" s="239"/>
      <c r="C65" s="31">
        <v>2011</v>
      </c>
      <c r="D65" s="127">
        <v>6000.0754999999999</v>
      </c>
      <c r="E65" s="127">
        <v>1405.6545900000001</v>
      </c>
      <c r="F65" s="127">
        <v>822.16888000000006</v>
      </c>
      <c r="G65" s="127">
        <v>574.35071000000175</v>
      </c>
      <c r="H65" s="131"/>
    </row>
    <row r="66" spans="2:14" ht="15" x14ac:dyDescent="0.25">
      <c r="B66" s="239"/>
      <c r="C66" s="31">
        <v>2012</v>
      </c>
      <c r="D66" s="127">
        <v>7561.4000300000007</v>
      </c>
      <c r="E66" s="127">
        <v>1764.2138500000001</v>
      </c>
      <c r="F66" s="127">
        <v>864.47880000000009</v>
      </c>
      <c r="G66" s="127">
        <v>900</v>
      </c>
      <c r="H66" s="131"/>
    </row>
    <row r="67" spans="2:14" ht="15" x14ac:dyDescent="0.25">
      <c r="B67" s="239"/>
      <c r="C67" s="31">
        <v>2013</v>
      </c>
      <c r="D67" s="127">
        <v>7745.6150887197928</v>
      </c>
      <c r="E67" s="127">
        <v>1404.4471572119392</v>
      </c>
      <c r="F67" s="127">
        <v>917.46647400885445</v>
      </c>
      <c r="G67" s="127">
        <v>463.75696323819784</v>
      </c>
      <c r="H67" s="131"/>
    </row>
    <row r="68" spans="2:14" ht="15" x14ac:dyDescent="0.25">
      <c r="B68" s="239"/>
      <c r="C68" s="31">
        <v>2014</v>
      </c>
      <c r="D68" s="127">
        <v>7325.8127407101738</v>
      </c>
      <c r="E68" s="127">
        <v>721.23110385260554</v>
      </c>
      <c r="F68" s="127">
        <v>1011.5970016712491</v>
      </c>
      <c r="G68" s="127">
        <v>-290.36589781864359</v>
      </c>
      <c r="H68" s="131"/>
      <c r="I68" s="3"/>
      <c r="J68" s="3"/>
      <c r="K68" s="3"/>
      <c r="L68" s="133"/>
      <c r="M68" s="133"/>
      <c r="N68" s="133"/>
    </row>
    <row r="69" spans="2:14" ht="15" x14ac:dyDescent="0.25">
      <c r="B69" s="239"/>
      <c r="C69" s="31">
        <v>2015</v>
      </c>
      <c r="D69" s="127">
        <v>9322.7564421930365</v>
      </c>
      <c r="E69" s="127">
        <v>921.07909231602412</v>
      </c>
      <c r="F69" s="127">
        <v>1089.0030103127879</v>
      </c>
      <c r="G69" s="127">
        <v>-176.33310288475522</v>
      </c>
      <c r="H69" s="131"/>
      <c r="I69" s="3"/>
      <c r="J69" s="3"/>
      <c r="K69" s="3"/>
      <c r="L69" s="133"/>
      <c r="M69" s="133"/>
      <c r="N69" s="133"/>
    </row>
    <row r="70" spans="2:14" ht="15" x14ac:dyDescent="0.25">
      <c r="B70" s="239"/>
      <c r="C70" s="31">
        <v>2016</v>
      </c>
      <c r="D70" s="127">
        <v>7904.8147728923295</v>
      </c>
      <c r="E70" s="127">
        <v>2313.0754929362565</v>
      </c>
      <c r="F70" s="127">
        <v>1254.6283130938559</v>
      </c>
      <c r="G70" s="127">
        <v>1005.4429495001846</v>
      </c>
      <c r="H70" s="131"/>
      <c r="I70" s="134"/>
      <c r="J70" s="129"/>
      <c r="K70" s="129"/>
      <c r="L70" s="133"/>
      <c r="M70" s="133"/>
      <c r="N70" s="133"/>
    </row>
    <row r="71" spans="2:14" ht="15" x14ac:dyDescent="0.25">
      <c r="B71" s="239"/>
      <c r="C71" s="31">
        <v>2017</v>
      </c>
      <c r="D71" s="127">
        <v>555.05048940725521</v>
      </c>
      <c r="E71" s="127">
        <v>321.28144920465422</v>
      </c>
      <c r="F71" s="127">
        <v>206.66858914715948</v>
      </c>
      <c r="G71" s="127">
        <v>102.0071079425051</v>
      </c>
      <c r="H71" s="131"/>
      <c r="I71" s="134"/>
      <c r="J71" s="129"/>
      <c r="K71" s="129"/>
      <c r="L71" s="133"/>
      <c r="M71" s="133"/>
      <c r="N71" s="133"/>
    </row>
    <row r="72" spans="2:14" ht="15" x14ac:dyDescent="0.25">
      <c r="B72" s="239"/>
      <c r="C72" s="31">
        <v>2018</v>
      </c>
      <c r="D72" s="127">
        <v>341.26524379135248</v>
      </c>
      <c r="E72" s="127">
        <v>289.74637004844789</v>
      </c>
      <c r="F72" s="127">
        <v>230.31245719441242</v>
      </c>
      <c r="G72" s="127">
        <v>59.433912854035455</v>
      </c>
      <c r="H72" s="131"/>
      <c r="I72" s="134"/>
      <c r="J72" s="129"/>
      <c r="K72" s="129"/>
      <c r="L72" s="133"/>
      <c r="M72" s="133"/>
      <c r="N72" s="133"/>
    </row>
    <row r="73" spans="2:14" ht="15" x14ac:dyDescent="0.25">
      <c r="B73" s="239"/>
      <c r="C73" s="31">
        <v>2019</v>
      </c>
      <c r="D73" s="127">
        <v>0</v>
      </c>
      <c r="E73" s="127">
        <v>0</v>
      </c>
      <c r="F73" s="127">
        <v>0</v>
      </c>
      <c r="G73" s="127">
        <v>0</v>
      </c>
      <c r="H73" s="131"/>
      <c r="I73" s="134"/>
      <c r="J73" s="134"/>
      <c r="K73" s="134"/>
      <c r="L73" s="133"/>
      <c r="M73" s="133"/>
      <c r="N73" s="133"/>
    </row>
    <row r="74" spans="2:14" ht="15" x14ac:dyDescent="0.25">
      <c r="B74" s="239"/>
      <c r="C74" s="31">
        <v>2020</v>
      </c>
      <c r="D74" s="127">
        <v>0</v>
      </c>
      <c r="E74" s="127">
        <v>0</v>
      </c>
      <c r="F74" s="127">
        <v>0</v>
      </c>
      <c r="G74" s="127">
        <v>0</v>
      </c>
      <c r="H74" s="131"/>
      <c r="I74" s="134"/>
      <c r="J74" s="129"/>
      <c r="K74" s="129"/>
      <c r="L74" s="129"/>
    </row>
    <row r="75" spans="2:14" ht="15" x14ac:dyDescent="0.25">
      <c r="B75" s="239"/>
      <c r="C75" s="31">
        <v>2021</v>
      </c>
      <c r="D75" s="127">
        <v>0</v>
      </c>
      <c r="E75" s="127">
        <v>0</v>
      </c>
      <c r="F75" s="127">
        <v>0</v>
      </c>
      <c r="G75" s="127">
        <v>0</v>
      </c>
      <c r="H75" s="131"/>
      <c r="I75" s="134"/>
      <c r="J75" s="129"/>
      <c r="K75" s="129"/>
      <c r="L75" s="129"/>
    </row>
    <row r="76" spans="2:14" ht="15" x14ac:dyDescent="0.25">
      <c r="B76" s="239"/>
      <c r="C76" s="31">
        <v>2022</v>
      </c>
      <c r="D76" s="127">
        <v>0</v>
      </c>
      <c r="E76" s="127">
        <v>0</v>
      </c>
      <c r="F76" s="127">
        <v>0</v>
      </c>
      <c r="G76" s="127">
        <v>0</v>
      </c>
      <c r="H76" s="131"/>
      <c r="I76" s="134"/>
      <c r="J76" s="129"/>
      <c r="K76" s="129"/>
      <c r="L76" s="129"/>
    </row>
    <row r="77" spans="2:14" ht="15" x14ac:dyDescent="0.25">
      <c r="B77" s="239"/>
      <c r="C77" s="35">
        <v>2023</v>
      </c>
      <c r="D77" s="127">
        <v>0</v>
      </c>
      <c r="E77" s="127">
        <v>0</v>
      </c>
      <c r="F77" s="127">
        <v>0</v>
      </c>
      <c r="G77" s="127">
        <v>0</v>
      </c>
      <c r="H77" s="131"/>
      <c r="I77" s="134"/>
      <c r="J77" s="129"/>
      <c r="K77" s="129"/>
      <c r="L77" s="129"/>
    </row>
    <row r="78" spans="2:14" ht="15" x14ac:dyDescent="0.25">
      <c r="B78" s="239"/>
      <c r="C78" s="35" t="s">
        <v>76</v>
      </c>
      <c r="D78" s="127">
        <v>0</v>
      </c>
      <c r="E78" s="127">
        <v>0</v>
      </c>
      <c r="F78" s="127">
        <v>0</v>
      </c>
      <c r="G78" s="127">
        <v>0</v>
      </c>
      <c r="H78" s="131"/>
      <c r="I78" s="134"/>
      <c r="J78" s="129"/>
      <c r="K78" s="129"/>
      <c r="L78" s="129"/>
    </row>
    <row r="79" spans="2:14" ht="16.5" thickBot="1" x14ac:dyDescent="0.3">
      <c r="B79" s="240"/>
      <c r="C79" s="64" t="s">
        <v>80</v>
      </c>
      <c r="D79" s="132" t="e">
        <f>+(D78-D77)/D77</f>
        <v>#DIV/0!</v>
      </c>
      <c r="E79" s="132" t="e">
        <f t="shared" ref="E79:G79" si="3">+(E78-E77)/E77</f>
        <v>#DIV/0!</v>
      </c>
      <c r="F79" s="132" t="e">
        <f t="shared" si="3"/>
        <v>#DIV/0!</v>
      </c>
      <c r="G79" s="132" t="e">
        <f t="shared" si="3"/>
        <v>#DIV/0!</v>
      </c>
      <c r="I79" s="135"/>
      <c r="J79" s="136"/>
    </row>
    <row r="80" spans="2:14" ht="15.75" thickTop="1" x14ac:dyDescent="0.25">
      <c r="B80" s="241" t="s">
        <v>16</v>
      </c>
      <c r="C80" s="31">
        <v>2008</v>
      </c>
      <c r="D80" s="127">
        <v>15691.019208875827</v>
      </c>
      <c r="E80" s="127">
        <v>-722.81162751747979</v>
      </c>
      <c r="F80" s="127">
        <v>6605.4494082387428</v>
      </c>
      <c r="G80" s="127">
        <v>-6984.5793688157446</v>
      </c>
      <c r="H80" s="131"/>
      <c r="I80" s="135"/>
      <c r="J80" s="136"/>
    </row>
    <row r="81" spans="2:11" ht="15" x14ac:dyDescent="0.25">
      <c r="B81" s="239"/>
      <c r="C81" s="31">
        <v>2009</v>
      </c>
      <c r="D81" s="127">
        <v>19557.113415147032</v>
      </c>
      <c r="E81" s="127">
        <v>8340.2086490557103</v>
      </c>
      <c r="F81" s="127">
        <v>5341.6499801712826</v>
      </c>
      <c r="G81" s="127">
        <v>2976.4652056084951</v>
      </c>
      <c r="H81" s="137"/>
      <c r="I81" s="135"/>
      <c r="J81" s="136"/>
    </row>
    <row r="82" spans="2:11" ht="15" x14ac:dyDescent="0.25">
      <c r="B82" s="239"/>
      <c r="C82" s="31">
        <v>2010</v>
      </c>
      <c r="D82" s="127">
        <v>17175.173765204796</v>
      </c>
      <c r="E82" s="127">
        <v>7827.1214909313821</v>
      </c>
      <c r="F82" s="127">
        <v>5179.0568962856187</v>
      </c>
      <c r="G82" s="127">
        <v>2554.543470850665</v>
      </c>
      <c r="H82" s="137"/>
      <c r="I82" s="135"/>
      <c r="J82" s="136"/>
    </row>
    <row r="83" spans="2:11" ht="15" x14ac:dyDescent="0.25">
      <c r="B83" s="239"/>
      <c r="C83" s="31">
        <v>2011</v>
      </c>
      <c r="D83" s="127">
        <v>17453.751086700002</v>
      </c>
      <c r="E83" s="127">
        <v>5960.7202319999997</v>
      </c>
      <c r="F83" s="127">
        <v>5021.0392499</v>
      </c>
      <c r="G83" s="127">
        <v>911.6211898078011</v>
      </c>
      <c r="H83" s="137"/>
    </row>
    <row r="84" spans="2:11" ht="15" x14ac:dyDescent="0.25">
      <c r="B84" s="239"/>
      <c r="C84" s="31">
        <v>2012</v>
      </c>
      <c r="D84" s="127">
        <v>22928.24502951224</v>
      </c>
      <c r="E84" s="127">
        <v>7263.2948296226341</v>
      </c>
      <c r="F84" s="127">
        <v>5473.6155825521273</v>
      </c>
      <c r="G84" s="127">
        <v>1789.6792470705072</v>
      </c>
      <c r="H84" s="137"/>
    </row>
    <row r="85" spans="2:11" ht="15" x14ac:dyDescent="0.25">
      <c r="B85" s="239"/>
      <c r="C85" s="31">
        <v>2013</v>
      </c>
      <c r="D85" s="127">
        <v>25161.546616512303</v>
      </c>
      <c r="E85" s="127">
        <v>6175.5649468856891</v>
      </c>
      <c r="F85" s="127">
        <v>6127.4007492554683</v>
      </c>
      <c r="G85" s="127">
        <v>157.84493784584154</v>
      </c>
      <c r="H85" s="137"/>
    </row>
    <row r="86" spans="2:11" ht="15" x14ac:dyDescent="0.25">
      <c r="B86" s="239"/>
      <c r="C86" s="31">
        <v>2014</v>
      </c>
      <c r="D86" s="127">
        <v>21759.00008687389</v>
      </c>
      <c r="E86" s="127">
        <v>7259.1059767263605</v>
      </c>
      <c r="F86" s="127">
        <v>6534.9866237813612</v>
      </c>
      <c r="G86" s="127">
        <v>684.10857605202796</v>
      </c>
      <c r="H86" s="137"/>
    </row>
    <row r="87" spans="2:11" ht="15" x14ac:dyDescent="0.25">
      <c r="B87" s="239"/>
      <c r="C87" s="31">
        <v>2015</v>
      </c>
      <c r="D87" s="127">
        <v>31429.740574593168</v>
      </c>
      <c r="E87" s="127">
        <v>6387.3894266909983</v>
      </c>
      <c r="F87" s="127">
        <v>7317.8447587061601</v>
      </c>
      <c r="G87" s="127">
        <v>-997.19637649451954</v>
      </c>
      <c r="H87" s="137"/>
      <c r="I87" s="134"/>
      <c r="J87" s="129"/>
      <c r="K87" s="129"/>
    </row>
    <row r="88" spans="2:11" ht="15" x14ac:dyDescent="0.25">
      <c r="B88" s="239"/>
      <c r="C88" s="31">
        <v>2016</v>
      </c>
      <c r="D88" s="127">
        <v>24864.886313575298</v>
      </c>
      <c r="E88" s="127">
        <v>8303.0874219174111</v>
      </c>
      <c r="F88" s="127">
        <v>7048.2770453153198</v>
      </c>
      <c r="G88" s="127">
        <v>1163.8770360537487</v>
      </c>
      <c r="H88" s="137"/>
      <c r="I88" s="134"/>
      <c r="J88" s="129"/>
      <c r="K88" s="129"/>
    </row>
    <row r="89" spans="2:11" ht="15" x14ac:dyDescent="0.25">
      <c r="B89" s="239"/>
      <c r="C89" s="31">
        <v>2017</v>
      </c>
      <c r="D89" s="127">
        <v>29256.616587286673</v>
      </c>
      <c r="E89" s="127">
        <v>10731.475769518735</v>
      </c>
      <c r="F89" s="127">
        <v>7610.6330813325521</v>
      </c>
      <c r="G89" s="127">
        <v>2987.8994514924216</v>
      </c>
      <c r="H89" s="137"/>
    </row>
    <row r="90" spans="2:11" ht="15" x14ac:dyDescent="0.25">
      <c r="B90" s="239"/>
      <c r="C90" s="31">
        <v>2018</v>
      </c>
      <c r="D90" s="127">
        <v>35984.783509077584</v>
      </c>
      <c r="E90" s="127">
        <v>13931.452237621203</v>
      </c>
      <c r="F90" s="127">
        <v>6995.2029177735467</v>
      </c>
      <c r="G90" s="127">
        <v>6830.6527866315528</v>
      </c>
    </row>
    <row r="91" spans="2:11" ht="15" x14ac:dyDescent="0.25">
      <c r="B91" s="239"/>
      <c r="C91" s="31">
        <v>2019</v>
      </c>
      <c r="D91" s="127">
        <v>35617.045016503078</v>
      </c>
      <c r="E91" s="127">
        <v>8730.3627218627134</v>
      </c>
      <c r="F91" s="127">
        <v>7964.6733935696138</v>
      </c>
      <c r="G91" s="127">
        <v>634.3735623017235</v>
      </c>
    </row>
    <row r="92" spans="2:11" ht="15" x14ac:dyDescent="0.25">
      <c r="B92" s="239"/>
      <c r="C92" s="31">
        <v>2020</v>
      </c>
      <c r="D92" s="127">
        <v>31708.260876668657</v>
      </c>
      <c r="E92" s="127">
        <v>10682.15055940829</v>
      </c>
      <c r="F92" s="127">
        <v>8042.9444716090884</v>
      </c>
      <c r="G92" s="127">
        <v>2614.1434177992019</v>
      </c>
    </row>
    <row r="93" spans="2:11" ht="15" x14ac:dyDescent="0.25">
      <c r="B93" s="239"/>
      <c r="C93" s="31">
        <v>2021</v>
      </c>
      <c r="D93" s="127">
        <v>22210.518931987648</v>
      </c>
      <c r="E93" s="127">
        <v>7015.5662898417922</v>
      </c>
      <c r="F93" s="127">
        <v>5947.7249089682291</v>
      </c>
      <c r="G93" s="127">
        <v>992.7290419294535</v>
      </c>
    </row>
    <row r="94" spans="2:11" ht="15" x14ac:dyDescent="0.25">
      <c r="B94" s="239"/>
      <c r="C94" s="31">
        <v>2022</v>
      </c>
      <c r="D94" s="127">
        <v>21901.829883532937</v>
      </c>
      <c r="E94" s="127">
        <v>6319.8562665950758</v>
      </c>
      <c r="F94" s="127">
        <v>5680.373978347814</v>
      </c>
      <c r="G94" s="127">
        <v>516.29471927993973</v>
      </c>
    </row>
    <row r="95" spans="2:11" ht="15" x14ac:dyDescent="0.25">
      <c r="B95" s="239"/>
      <c r="C95" s="35">
        <v>2023</v>
      </c>
      <c r="D95" s="127">
        <v>49150.097271896731</v>
      </c>
      <c r="E95" s="127">
        <v>14272.311832855414</v>
      </c>
      <c r="F95" s="127">
        <v>10766.295043561309</v>
      </c>
      <c r="G95" s="127">
        <v>3406.2195354321634</v>
      </c>
    </row>
    <row r="96" spans="2:11" ht="15" x14ac:dyDescent="0.25">
      <c r="B96" s="239"/>
      <c r="C96" s="35" t="s">
        <v>76</v>
      </c>
      <c r="D96" s="127">
        <v>38409.285065413103</v>
      </c>
      <c r="E96" s="127">
        <v>11886.660552419671</v>
      </c>
      <c r="F96" s="127">
        <v>8647.5310315761562</v>
      </c>
      <c r="G96" s="127">
        <v>3134.4511680627797</v>
      </c>
    </row>
    <row r="97" spans="2:12" ht="16.5" thickBot="1" x14ac:dyDescent="0.3">
      <c r="B97" s="240"/>
      <c r="C97" s="64" t="s">
        <v>80</v>
      </c>
      <c r="D97" s="132">
        <f>+(D96-D95)/D95</f>
        <v>-0.21853084332805703</v>
      </c>
      <c r="E97" s="132">
        <f t="shared" ref="E97:G97" si="4">+(E96-E95)/E95</f>
        <v>-0.16715240728862726</v>
      </c>
      <c r="F97" s="132">
        <f t="shared" si="4"/>
        <v>-0.19679601974611144</v>
      </c>
      <c r="G97" s="132">
        <f t="shared" si="4"/>
        <v>-7.9785922352448468E-2</v>
      </c>
    </row>
    <row r="98" spans="2:12" ht="15.75" thickTop="1" x14ac:dyDescent="0.25">
      <c r="B98" s="241" t="s">
        <v>17</v>
      </c>
      <c r="C98" s="31">
        <v>2008</v>
      </c>
      <c r="D98" s="127">
        <v>5999.7207492838988</v>
      </c>
      <c r="E98" s="127">
        <v>2008.367632959923</v>
      </c>
      <c r="F98" s="127">
        <v>1418.5853809931691</v>
      </c>
      <c r="G98" s="127">
        <v>562.12257301988814</v>
      </c>
      <c r="H98" s="131"/>
    </row>
    <row r="99" spans="2:12" ht="15" x14ac:dyDescent="0.25">
      <c r="B99" s="239"/>
      <c r="C99" s="31">
        <v>2009</v>
      </c>
      <c r="D99" s="127">
        <v>9922.5584774244053</v>
      </c>
      <c r="E99" s="127">
        <v>4514.1596237101876</v>
      </c>
      <c r="F99" s="127">
        <v>2154.0897706490568</v>
      </c>
      <c r="G99" s="127">
        <v>2342.6807930542973</v>
      </c>
      <c r="H99" s="137"/>
    </row>
    <row r="100" spans="2:12" ht="15" x14ac:dyDescent="0.25">
      <c r="B100" s="239"/>
      <c r="C100" s="31">
        <v>2010</v>
      </c>
      <c r="D100" s="127">
        <v>6527.9558172484012</v>
      </c>
      <c r="E100" s="127">
        <v>3154.6051088410268</v>
      </c>
      <c r="F100" s="127">
        <v>1152.9746494684966</v>
      </c>
      <c r="G100" s="127">
        <v>1930.9393099339873</v>
      </c>
      <c r="H100" s="137"/>
    </row>
    <row r="101" spans="2:12" ht="15" x14ac:dyDescent="0.25">
      <c r="B101" s="239"/>
      <c r="C101" s="31">
        <v>2011</v>
      </c>
      <c r="D101" s="127">
        <v>5327.4174958412814</v>
      </c>
      <c r="E101" s="127">
        <v>1469.8964206480732</v>
      </c>
      <c r="F101" s="127">
        <v>2638.3487440877038</v>
      </c>
      <c r="G101" s="127">
        <v>-1133.5611953614807</v>
      </c>
      <c r="H101" s="137"/>
    </row>
    <row r="102" spans="2:12" ht="15" x14ac:dyDescent="0.25">
      <c r="B102" s="239"/>
      <c r="C102" s="31">
        <v>2012</v>
      </c>
      <c r="D102" s="127">
        <v>7920.1895424354079</v>
      </c>
      <c r="E102" s="127">
        <v>2048.3652447768086</v>
      </c>
      <c r="F102" s="127">
        <v>1860.8981458122055</v>
      </c>
      <c r="G102" s="127">
        <v>187.46709896460399</v>
      </c>
      <c r="H102" s="137"/>
    </row>
    <row r="103" spans="2:12" ht="15" x14ac:dyDescent="0.25">
      <c r="B103" s="239"/>
      <c r="C103" s="31">
        <v>2013</v>
      </c>
      <c r="D103" s="127">
        <v>8455.9213762167728</v>
      </c>
      <c r="E103" s="127">
        <v>1915.5969129622285</v>
      </c>
      <c r="F103" s="127">
        <v>1928.1347412314258</v>
      </c>
      <c r="G103" s="127">
        <v>-12.537828269196376</v>
      </c>
      <c r="H103" s="137"/>
    </row>
    <row r="104" spans="2:12" ht="15" x14ac:dyDescent="0.25">
      <c r="B104" s="239"/>
      <c r="C104" s="31">
        <v>2014</v>
      </c>
      <c r="D104" s="127">
        <v>9609.6349141591509</v>
      </c>
      <c r="E104" s="127">
        <v>2492.9257451044691</v>
      </c>
      <c r="F104" s="127">
        <v>1791.5399337889723</v>
      </c>
      <c r="G104" s="127">
        <v>654.20299581517907</v>
      </c>
      <c r="H104" s="137"/>
    </row>
    <row r="105" spans="2:12" ht="15" x14ac:dyDescent="0.25">
      <c r="B105" s="239"/>
      <c r="C105" s="31">
        <v>2015</v>
      </c>
      <c r="D105" s="127">
        <v>6760.9765431904625</v>
      </c>
      <c r="E105" s="127">
        <v>1596.6073013291134</v>
      </c>
      <c r="F105" s="127">
        <v>1730.5383252870774</v>
      </c>
      <c r="G105" s="127">
        <v>-136.02620431999486</v>
      </c>
      <c r="H105" s="137"/>
    </row>
    <row r="106" spans="2:12" ht="15" x14ac:dyDescent="0.25">
      <c r="B106" s="239"/>
      <c r="C106" s="31">
        <v>2016</v>
      </c>
      <c r="D106" s="127">
        <v>4531.2138417383176</v>
      </c>
      <c r="E106" s="127">
        <v>1308.6788280090125</v>
      </c>
      <c r="F106" s="127">
        <v>1258.6301198010606</v>
      </c>
      <c r="G106" s="127">
        <v>46.50880728979849</v>
      </c>
      <c r="H106" s="137"/>
      <c r="I106" s="134"/>
      <c r="J106" s="129"/>
      <c r="K106" s="129"/>
      <c r="L106" s="129"/>
    </row>
    <row r="107" spans="2:12" ht="15" x14ac:dyDescent="0.25">
      <c r="B107" s="239"/>
      <c r="C107" s="31">
        <v>2017</v>
      </c>
      <c r="D107" s="127">
        <v>4911.1955695383294</v>
      </c>
      <c r="E107" s="127">
        <v>912.13343854055813</v>
      </c>
      <c r="F107" s="127">
        <v>1173.6226834156778</v>
      </c>
      <c r="G107" s="127">
        <v>-269.92926626482671</v>
      </c>
      <c r="H107" s="137"/>
      <c r="I107" s="134"/>
      <c r="J107" s="129"/>
      <c r="K107" s="129"/>
      <c r="L107" s="129"/>
    </row>
    <row r="108" spans="2:12" ht="15" x14ac:dyDescent="0.25">
      <c r="B108" s="239"/>
      <c r="C108" s="31">
        <v>2018</v>
      </c>
      <c r="D108" s="127">
        <v>5547.9530744988551</v>
      </c>
      <c r="E108" s="127">
        <v>1480.5805850780066</v>
      </c>
      <c r="F108" s="127">
        <v>1376.1035579257721</v>
      </c>
      <c r="G108" s="127">
        <v>90.932940846625996</v>
      </c>
      <c r="H108" s="127"/>
      <c r="I108" s="127"/>
      <c r="J108" s="127"/>
      <c r="K108" s="127"/>
      <c r="L108" s="129"/>
    </row>
    <row r="109" spans="2:12" ht="15" x14ac:dyDescent="0.25">
      <c r="B109" s="239"/>
      <c r="C109" s="31">
        <v>2019</v>
      </c>
      <c r="D109" s="127">
        <v>4822.5853903538527</v>
      </c>
      <c r="E109" s="127">
        <v>1918.6089203073197</v>
      </c>
      <c r="F109" s="127">
        <v>1149.8699868379458</v>
      </c>
      <c r="G109" s="127">
        <v>745.13342802490502</v>
      </c>
      <c r="H109" s="127"/>
      <c r="I109" s="127"/>
      <c r="J109" s="127"/>
      <c r="K109" s="127"/>
      <c r="L109" s="129"/>
    </row>
    <row r="110" spans="2:12" ht="15" x14ac:dyDescent="0.25">
      <c r="B110" s="239"/>
      <c r="C110" s="31">
        <v>2020</v>
      </c>
      <c r="D110" s="127">
        <v>7633.5109421926354</v>
      </c>
      <c r="E110" s="127">
        <v>2970.1213795265021</v>
      </c>
      <c r="F110" s="127">
        <v>1347.5383489326557</v>
      </c>
      <c r="G110" s="127">
        <v>1534.7173350409741</v>
      </c>
      <c r="H110" s="127"/>
      <c r="I110" s="127"/>
      <c r="J110" s="127"/>
      <c r="K110" s="127"/>
      <c r="L110" s="129"/>
    </row>
    <row r="111" spans="2:12" ht="15" x14ac:dyDescent="0.25">
      <c r="B111" s="239"/>
      <c r="C111" s="31">
        <v>2021</v>
      </c>
      <c r="D111" s="127">
        <v>7587.5765658602204</v>
      </c>
      <c r="E111" s="127">
        <v>2787.020303901621</v>
      </c>
      <c r="F111" s="127">
        <v>1936.1081819920112</v>
      </c>
      <c r="G111" s="127">
        <v>872.23936186670642</v>
      </c>
      <c r="H111" s="127"/>
      <c r="I111" s="127"/>
      <c r="J111" s="127"/>
      <c r="K111" s="127"/>
      <c r="L111" s="129"/>
    </row>
    <row r="112" spans="2:12" ht="15" x14ac:dyDescent="0.25">
      <c r="B112" s="239"/>
      <c r="C112" s="31">
        <v>2022</v>
      </c>
      <c r="D112" s="127">
        <v>9097.3216569085052</v>
      </c>
      <c r="E112" s="127">
        <v>1047.1748644687743</v>
      </c>
      <c r="F112" s="127">
        <v>2311.0129424201509</v>
      </c>
      <c r="G112" s="127">
        <v>-1282.0404946540541</v>
      </c>
      <c r="H112" s="127"/>
      <c r="I112" s="127"/>
      <c r="J112" s="127"/>
      <c r="K112" s="127"/>
      <c r="L112" s="129"/>
    </row>
    <row r="113" spans="2:12" ht="15" x14ac:dyDescent="0.25">
      <c r="B113" s="239"/>
      <c r="C113" s="35">
        <v>2023</v>
      </c>
      <c r="D113" s="127">
        <v>10679.27971781714</v>
      </c>
      <c r="E113" s="127">
        <v>3306.7086776307378</v>
      </c>
      <c r="F113" s="127">
        <v>2081.4232355214031</v>
      </c>
      <c r="G113" s="127">
        <v>1203.7672982811787</v>
      </c>
      <c r="H113" s="127"/>
      <c r="I113" s="127"/>
      <c r="J113" s="127"/>
      <c r="K113" s="127"/>
      <c r="L113" s="129"/>
    </row>
    <row r="114" spans="2:12" ht="15" x14ac:dyDescent="0.25">
      <c r="B114" s="239"/>
      <c r="C114" s="35" t="s">
        <v>76</v>
      </c>
      <c r="D114" s="127">
        <v>7422.0000439602518</v>
      </c>
      <c r="E114" s="127">
        <v>2714.7868881035656</v>
      </c>
      <c r="F114" s="127">
        <v>1791.876328659738</v>
      </c>
      <c r="G114" s="127">
        <v>906.8790704801869</v>
      </c>
      <c r="H114" s="127"/>
      <c r="I114" s="127"/>
      <c r="J114" s="127"/>
      <c r="K114" s="127"/>
      <c r="L114" s="129"/>
    </row>
    <row r="115" spans="2:12" ht="16.5" thickBot="1" x14ac:dyDescent="0.3">
      <c r="B115" s="240"/>
      <c r="C115" s="64" t="s">
        <v>80</v>
      </c>
      <c r="D115" s="132">
        <f>+(D114-D113)/D113</f>
        <v>-0.30500930399102621</v>
      </c>
      <c r="E115" s="132">
        <f t="shared" ref="E115:G115" si="5">+(E114-E113)/E113</f>
        <v>-0.17900633144111297</v>
      </c>
      <c r="F115" s="132">
        <f t="shared" si="5"/>
        <v>-0.13911005792588488</v>
      </c>
      <c r="G115" s="132">
        <f t="shared" si="5"/>
        <v>-0.2466325744393531</v>
      </c>
      <c r="H115" s="71"/>
      <c r="I115" s="71"/>
      <c r="J115" s="71"/>
      <c r="K115" s="71"/>
    </row>
    <row r="116" spans="2:12" ht="15.75" thickTop="1" x14ac:dyDescent="0.25">
      <c r="B116" s="242" t="s">
        <v>19</v>
      </c>
      <c r="C116" s="31">
        <v>2008</v>
      </c>
      <c r="D116" s="127">
        <v>24559.953662483349</v>
      </c>
      <c r="E116" s="127">
        <v>6724.6664955792285</v>
      </c>
      <c r="F116" s="127">
        <v>3794.4628701397337</v>
      </c>
      <c r="G116" s="127">
        <v>3805.1100973094012</v>
      </c>
      <c r="H116" s="71"/>
      <c r="I116" s="71"/>
      <c r="J116" s="71"/>
      <c r="K116" s="71"/>
    </row>
    <row r="117" spans="2:12" ht="15" x14ac:dyDescent="0.25">
      <c r="B117" s="243"/>
      <c r="C117" s="31">
        <v>2009</v>
      </c>
      <c r="D117" s="127">
        <v>26617.507185424387</v>
      </c>
      <c r="E117" s="127">
        <v>9479.3121920599497</v>
      </c>
      <c r="F117" s="127">
        <v>3976.7398676372741</v>
      </c>
      <c r="G117" s="127">
        <v>5461.0299452005293</v>
      </c>
      <c r="H117" s="71"/>
      <c r="I117" s="71"/>
      <c r="J117" s="71"/>
      <c r="K117" s="71"/>
    </row>
    <row r="118" spans="2:12" ht="15" x14ac:dyDescent="0.25">
      <c r="B118" s="243"/>
      <c r="C118" s="31">
        <v>2010</v>
      </c>
      <c r="D118" s="127">
        <v>26704.034244325827</v>
      </c>
      <c r="E118" s="127">
        <v>8993.3878597551011</v>
      </c>
      <c r="F118" s="127">
        <v>3989.6873954565899</v>
      </c>
      <c r="G118" s="127">
        <v>4702.7244060961311</v>
      </c>
      <c r="H118" s="131"/>
      <c r="J118" s="138"/>
    </row>
    <row r="119" spans="2:12" ht="15" x14ac:dyDescent="0.25">
      <c r="B119" s="243"/>
      <c r="C119" s="31">
        <v>2011</v>
      </c>
      <c r="D119" s="127">
        <v>33531.273715134324</v>
      </c>
      <c r="E119" s="127">
        <v>7112.0022996119433</v>
      </c>
      <c r="F119" s="127">
        <v>4877.6513288059705</v>
      </c>
      <c r="G119" s="127">
        <v>2122.6334222656728</v>
      </c>
      <c r="H119" s="131"/>
      <c r="J119" s="138"/>
    </row>
    <row r="120" spans="2:12" ht="15" x14ac:dyDescent="0.25">
      <c r="B120" s="243"/>
      <c r="C120" s="31">
        <v>2012</v>
      </c>
      <c r="D120" s="127">
        <v>28655.289187298833</v>
      </c>
      <c r="E120" s="127">
        <v>8319.100080214781</v>
      </c>
      <c r="F120" s="127">
        <v>3794.6750306053254</v>
      </c>
      <c r="G120" s="127">
        <v>4095.2814816204846</v>
      </c>
      <c r="H120" s="131"/>
      <c r="J120" s="138"/>
    </row>
    <row r="121" spans="2:12" ht="15" x14ac:dyDescent="0.25">
      <c r="B121" s="243"/>
      <c r="C121" s="31">
        <v>2013</v>
      </c>
      <c r="D121" s="127">
        <v>26324.34814356111</v>
      </c>
      <c r="E121" s="127">
        <v>6630.1233788672798</v>
      </c>
      <c r="F121" s="127">
        <v>4103.6320906941364</v>
      </c>
      <c r="G121" s="127">
        <v>2507.924592825565</v>
      </c>
      <c r="H121" s="131"/>
      <c r="J121" s="138"/>
    </row>
    <row r="122" spans="2:12" ht="15" x14ac:dyDescent="0.25">
      <c r="B122" s="243"/>
      <c r="C122" s="31">
        <v>2014</v>
      </c>
      <c r="D122" s="127">
        <v>23988.527780000004</v>
      </c>
      <c r="E122" s="127">
        <v>6451.8949933922995</v>
      </c>
      <c r="F122" s="127">
        <v>3537.0841928739692</v>
      </c>
      <c r="G122" s="127">
        <v>2834.3620137433827</v>
      </c>
      <c r="H122" s="131"/>
      <c r="J122" s="138"/>
    </row>
    <row r="123" spans="2:12" ht="15" x14ac:dyDescent="0.25">
      <c r="B123" s="243"/>
      <c r="C123" s="31">
        <v>2015</v>
      </c>
      <c r="D123" s="127">
        <v>22437.139810000001</v>
      </c>
      <c r="E123" s="127">
        <v>4323.8136838344954</v>
      </c>
      <c r="F123" s="127">
        <v>3803.2022644988706</v>
      </c>
      <c r="G123" s="127">
        <v>422.54078933562619</v>
      </c>
      <c r="H123" s="131"/>
      <c r="J123" s="138"/>
    </row>
    <row r="124" spans="2:12" ht="15" x14ac:dyDescent="0.25">
      <c r="B124" s="243"/>
      <c r="C124" s="31">
        <v>2016</v>
      </c>
      <c r="D124" s="127">
        <v>24069.630360970114</v>
      </c>
      <c r="E124" s="127">
        <v>4492.0377377465948</v>
      </c>
      <c r="F124" s="127">
        <v>3648.1594603121603</v>
      </c>
      <c r="G124" s="127">
        <v>783.42063582827484</v>
      </c>
      <c r="H124" s="131"/>
      <c r="J124" s="138"/>
    </row>
    <row r="125" spans="2:12" ht="15" x14ac:dyDescent="0.25">
      <c r="B125" s="243"/>
      <c r="C125" s="31">
        <v>2017</v>
      </c>
      <c r="D125" s="127">
        <v>36249.900280000009</v>
      </c>
      <c r="E125" s="127">
        <v>8620.8139237999985</v>
      </c>
      <c r="F125" s="127">
        <v>4305.5724264000019</v>
      </c>
      <c r="G125" s="127">
        <v>4173.757557400002</v>
      </c>
      <c r="L125" s="139"/>
    </row>
    <row r="126" spans="2:12" ht="15" x14ac:dyDescent="0.25">
      <c r="B126" s="243"/>
      <c r="C126" s="31">
        <v>2018</v>
      </c>
      <c r="D126" s="127">
        <v>8464.0816133067237</v>
      </c>
      <c r="E126" s="127">
        <v>2317.0513252972855</v>
      </c>
      <c r="F126" s="127">
        <v>1750.8832780153919</v>
      </c>
      <c r="G126" s="127">
        <v>487.66023737083515</v>
      </c>
      <c r="H126" s="127"/>
      <c r="I126" s="127"/>
      <c r="J126" s="127"/>
      <c r="K126" s="127"/>
      <c r="L126" s="139"/>
    </row>
    <row r="127" spans="2:12" ht="15" x14ac:dyDescent="0.25">
      <c r="B127" s="243"/>
      <c r="C127" s="31">
        <v>2019</v>
      </c>
      <c r="D127" s="127">
        <v>8104.3944549418293</v>
      </c>
      <c r="E127" s="127">
        <v>1017.1750076896815</v>
      </c>
      <c r="F127" s="127">
        <v>1945.7076438592799</v>
      </c>
      <c r="G127" s="127">
        <v>-1037.5609368023288</v>
      </c>
      <c r="H127" s="127"/>
      <c r="I127" s="127"/>
      <c r="J127" s="127"/>
      <c r="K127" s="127"/>
      <c r="L127" s="139"/>
    </row>
    <row r="128" spans="2:12" ht="15" x14ac:dyDescent="0.25">
      <c r="B128" s="243"/>
      <c r="C128" s="31">
        <v>2020</v>
      </c>
      <c r="D128" s="127">
        <v>3404.1057393792753</v>
      </c>
      <c r="E128" s="127">
        <v>-2336.5037313467051</v>
      </c>
      <c r="F128" s="127">
        <v>2612.639332776529</v>
      </c>
      <c r="G128" s="127">
        <v>-5034.078859628301</v>
      </c>
      <c r="H128" s="127"/>
      <c r="I128" s="127"/>
      <c r="J128" s="127"/>
      <c r="K128" s="127"/>
      <c r="L128" s="139"/>
    </row>
    <row r="129" spans="1:17" ht="15" x14ac:dyDescent="0.25">
      <c r="B129" s="243"/>
      <c r="C129" s="31">
        <v>2021</v>
      </c>
      <c r="D129" s="127">
        <v>3861.5760218646919</v>
      </c>
      <c r="E129" s="127">
        <v>445.8035494272039</v>
      </c>
      <c r="F129" s="127">
        <v>1407.5055127130845</v>
      </c>
      <c r="G129" s="127">
        <v>-1088.4289932858806</v>
      </c>
      <c r="H129" s="127"/>
      <c r="I129" s="127"/>
      <c r="J129" s="127"/>
      <c r="K129" s="127"/>
      <c r="L129" s="139"/>
    </row>
    <row r="130" spans="1:17" ht="15" x14ac:dyDescent="0.25">
      <c r="B130" s="243"/>
      <c r="C130" s="31">
        <v>2022</v>
      </c>
      <c r="D130" s="127">
        <v>5228.8089799999998</v>
      </c>
      <c r="E130" s="127">
        <v>867.09414419999996</v>
      </c>
      <c r="F130" s="127">
        <v>1114.4525361918543</v>
      </c>
      <c r="G130" s="127">
        <v>-247.35852704928755</v>
      </c>
      <c r="H130" s="127"/>
      <c r="I130" s="127"/>
      <c r="J130" s="127"/>
      <c r="K130" s="127"/>
      <c r="L130" s="139"/>
    </row>
    <row r="131" spans="1:17" ht="15" x14ac:dyDescent="0.25">
      <c r="B131" s="243"/>
      <c r="C131" s="35">
        <v>2023</v>
      </c>
      <c r="D131" s="127">
        <v>4118.2365423235015</v>
      </c>
      <c r="E131" s="127">
        <v>744.34787048423493</v>
      </c>
      <c r="F131" s="127">
        <v>1987.6483790216605</v>
      </c>
      <c r="G131" s="127">
        <v>-1282.5955085374255</v>
      </c>
      <c r="H131" s="127"/>
      <c r="I131" s="127"/>
      <c r="J131" s="127"/>
      <c r="K131" s="127"/>
      <c r="L131" s="139"/>
    </row>
    <row r="132" spans="1:17" ht="15" x14ac:dyDescent="0.25">
      <c r="B132" s="243"/>
      <c r="C132" s="35" t="s">
        <v>76</v>
      </c>
      <c r="D132" s="127">
        <v>1962.2030527259458</v>
      </c>
      <c r="E132" s="127">
        <v>425.49712035100379</v>
      </c>
      <c r="F132" s="127">
        <v>567.08783866843294</v>
      </c>
      <c r="G132" s="127">
        <v>-164.48535688982793</v>
      </c>
      <c r="H132" s="127"/>
      <c r="I132" s="127"/>
      <c r="J132" s="127"/>
      <c r="K132" s="127"/>
      <c r="L132" s="139"/>
    </row>
    <row r="133" spans="1:17" ht="16.5" thickBot="1" x14ac:dyDescent="0.3">
      <c r="B133" s="244"/>
      <c r="C133" s="64" t="s">
        <v>80</v>
      </c>
      <c r="D133" s="132">
        <f>+(D132-D131)/D131</f>
        <v>-0.52353318403151405</v>
      </c>
      <c r="E133" s="132">
        <f t="shared" ref="E133:G133" si="6">+(E132-E131)/E131</f>
        <v>-0.42836254764294956</v>
      </c>
      <c r="F133" s="132">
        <f t="shared" si="6"/>
        <v>-0.71469408540581059</v>
      </c>
      <c r="G133" s="132">
        <f t="shared" si="6"/>
        <v>-0.87175586083457091</v>
      </c>
    </row>
    <row r="134" spans="1:17" ht="15.75" thickTop="1" x14ac:dyDescent="0.25">
      <c r="B134" s="124"/>
      <c r="C134" s="127"/>
      <c r="D134" s="127"/>
      <c r="E134" s="127"/>
      <c r="F134" s="127"/>
      <c r="G134" s="127"/>
    </row>
    <row r="135" spans="1:17" ht="15" x14ac:dyDescent="0.25">
      <c r="B135" s="65" t="s">
        <v>83</v>
      </c>
    </row>
    <row r="136" spans="1:17" x14ac:dyDescent="0.25">
      <c r="B136" s="23" t="s">
        <v>72</v>
      </c>
      <c r="D136" s="3"/>
      <c r="E136" s="3"/>
      <c r="F136" s="3"/>
      <c r="G136" s="3"/>
    </row>
    <row r="137" spans="1:17" x14ac:dyDescent="0.25">
      <c r="D137" s="3"/>
      <c r="E137" s="3"/>
      <c r="F137" s="3"/>
      <c r="G137" s="3"/>
    </row>
    <row r="138" spans="1:17" ht="28.5" x14ac:dyDescent="0.45">
      <c r="A138" s="12" t="s">
        <v>47</v>
      </c>
      <c r="B138" s="13" t="s">
        <v>88</v>
      </c>
    </row>
    <row r="139" spans="1:17" x14ac:dyDescent="0.25">
      <c r="B139" s="14" t="s">
        <v>21</v>
      </c>
    </row>
    <row r="140" spans="1:17" ht="4.5" customHeight="1" x14ac:dyDescent="0.25"/>
    <row r="141" spans="1:17" ht="18.75" customHeight="1" thickBot="1" x14ac:dyDescent="0.3">
      <c r="B141" s="140" t="s">
        <v>25</v>
      </c>
      <c r="C141" s="141" t="s">
        <v>26</v>
      </c>
      <c r="D141" s="141"/>
      <c r="E141" s="141"/>
      <c r="F141" s="142">
        <v>2015</v>
      </c>
      <c r="G141" s="142">
        <v>2016</v>
      </c>
      <c r="H141" s="142">
        <v>2017</v>
      </c>
      <c r="I141" s="142">
        <v>2018</v>
      </c>
      <c r="J141" s="142">
        <v>2019</v>
      </c>
      <c r="K141" s="142">
        <v>2020</v>
      </c>
      <c r="L141" s="142">
        <v>2021</v>
      </c>
      <c r="M141" s="142">
        <v>2022</v>
      </c>
      <c r="N141" s="142">
        <v>2023</v>
      </c>
      <c r="O141" s="142">
        <v>2024</v>
      </c>
    </row>
    <row r="142" spans="1:17" s="129" customFormat="1" ht="16.5" thickTop="1" x14ac:dyDescent="0.25">
      <c r="B142" s="143" t="s">
        <v>27</v>
      </c>
      <c r="C142" s="144" t="s">
        <v>28</v>
      </c>
      <c r="D142" s="144"/>
      <c r="E142" s="144"/>
      <c r="F142" s="145">
        <v>66.65379999999999</v>
      </c>
      <c r="G142" s="146">
        <v>70.712763550000005</v>
      </c>
      <c r="H142" s="145">
        <v>60.110012729999994</v>
      </c>
      <c r="I142" s="146">
        <v>69.058500260000002</v>
      </c>
      <c r="J142" s="145">
        <v>80.511011640000007</v>
      </c>
      <c r="K142" s="146">
        <v>59.462986300000004</v>
      </c>
      <c r="L142" s="145">
        <v>71.008902059999997</v>
      </c>
      <c r="M142" s="146">
        <v>76.791453130000008</v>
      </c>
      <c r="N142" s="145">
        <v>73.475136669999998</v>
      </c>
      <c r="O142" s="146">
        <v>73.96833221</v>
      </c>
      <c r="P142" s="4"/>
      <c r="Q142" s="4"/>
    </row>
    <row r="143" spans="1:17" ht="15.75" x14ac:dyDescent="0.25">
      <c r="B143" s="86" t="s">
        <v>27</v>
      </c>
      <c r="C143" s="87" t="s">
        <v>29</v>
      </c>
      <c r="D143" s="87"/>
      <c r="E143" s="87"/>
      <c r="F143" s="145">
        <v>3.2968133699766753</v>
      </c>
      <c r="G143" s="146">
        <v>-9.342218260823941</v>
      </c>
      <c r="H143" s="145">
        <v>10.86275019623227</v>
      </c>
      <c r="I143" s="146">
        <v>11.362810522259537</v>
      </c>
      <c r="J143" s="145">
        <v>6.5322852452573272</v>
      </c>
      <c r="K143" s="146">
        <v>14.669148307599322</v>
      </c>
      <c r="L143" s="145">
        <v>12.056628574133413</v>
      </c>
      <c r="M143" s="146">
        <v>22.64</v>
      </c>
      <c r="N143" s="145">
        <v>59.851612000322618</v>
      </c>
      <c r="O143" s="146">
        <v>47.505183415109599</v>
      </c>
    </row>
    <row r="144" spans="1:17" ht="15.75" x14ac:dyDescent="0.25">
      <c r="B144" s="86" t="s">
        <v>30</v>
      </c>
      <c r="C144" s="88" t="s">
        <v>31</v>
      </c>
      <c r="D144" s="87"/>
      <c r="E144" s="87"/>
      <c r="F144" s="147">
        <v>69.950613369976665</v>
      </c>
      <c r="G144" s="148">
        <v>61.370545289176064</v>
      </c>
      <c r="H144" s="147">
        <v>70.972762926232264</v>
      </c>
      <c r="I144" s="148">
        <v>80.421310782259539</v>
      </c>
      <c r="J144" s="147">
        <v>87.043296885257334</v>
      </c>
      <c r="K144" s="148">
        <v>74.132134607599326</v>
      </c>
      <c r="L144" s="147">
        <v>83.06553063413341</v>
      </c>
      <c r="M144" s="148">
        <v>99.43</v>
      </c>
      <c r="N144" s="147">
        <v>133.32674867032262</v>
      </c>
      <c r="O144" s="148">
        <v>121.4735156251096</v>
      </c>
    </row>
    <row r="145" spans="2:16" ht="15.75" x14ac:dyDescent="0.25">
      <c r="B145" s="86" t="s">
        <v>22</v>
      </c>
      <c r="C145" s="87" t="s">
        <v>32</v>
      </c>
      <c r="D145" s="87"/>
      <c r="E145" s="87"/>
      <c r="F145" s="145">
        <v>56.721723865806034</v>
      </c>
      <c r="G145" s="146">
        <v>44.953665808566797</v>
      </c>
      <c r="H145" s="145">
        <v>50.387058345168313</v>
      </c>
      <c r="I145" s="146">
        <v>54.350088282767949</v>
      </c>
      <c r="J145" s="145">
        <v>62.341531874286304</v>
      </c>
      <c r="K145" s="146">
        <v>59.035483233173757</v>
      </c>
      <c r="L145" s="145">
        <v>63.883979573367981</v>
      </c>
      <c r="M145" s="146">
        <f>+M144-M146</f>
        <v>74.38000000000001</v>
      </c>
      <c r="N145" s="145">
        <v>96.114571340705567</v>
      </c>
      <c r="O145" s="146">
        <v>81.776853865755399</v>
      </c>
    </row>
    <row r="146" spans="2:16" ht="15.75" x14ac:dyDescent="0.25">
      <c r="B146" s="86" t="s">
        <v>30</v>
      </c>
      <c r="C146" s="88" t="s">
        <v>33</v>
      </c>
      <c r="D146" s="87"/>
      <c r="E146" s="87"/>
      <c r="F146" s="147">
        <v>13.228889504170631</v>
      </c>
      <c r="G146" s="148">
        <v>16.416879480609271</v>
      </c>
      <c r="H146" s="147">
        <v>20.585704581063951</v>
      </c>
      <c r="I146" s="148">
        <v>26.07122249949159</v>
      </c>
      <c r="J146" s="147">
        <v>24.701765010971027</v>
      </c>
      <c r="K146" s="148">
        <v>15.096651374425567</v>
      </c>
      <c r="L146" s="147">
        <v>19.181551060765429</v>
      </c>
      <c r="M146" s="148">
        <v>25.05</v>
      </c>
      <c r="N146" s="147">
        <v>37.212177329617049</v>
      </c>
      <c r="O146" s="148">
        <v>39.6966617593542</v>
      </c>
    </row>
    <row r="147" spans="2:16" ht="15.75" x14ac:dyDescent="0.25">
      <c r="B147" s="86" t="s">
        <v>22</v>
      </c>
      <c r="C147" s="87" t="s">
        <v>34</v>
      </c>
      <c r="D147" s="87"/>
      <c r="E147" s="87"/>
      <c r="F147" s="145">
        <v>3.0666718616885982</v>
      </c>
      <c r="G147" s="146">
        <v>3.1746805443791635</v>
      </c>
      <c r="H147" s="145">
        <v>6.5433520728214258</v>
      </c>
      <c r="I147" s="146">
        <v>6.2940074058170197</v>
      </c>
      <c r="J147" s="145">
        <v>6.2333548783179946</v>
      </c>
      <c r="K147" s="146">
        <v>5.2622290210576761</v>
      </c>
      <c r="L147" s="145">
        <v>5.1762961445674982</v>
      </c>
      <c r="M147" s="146">
        <v>4.9212884936011561</v>
      </c>
      <c r="N147" s="145">
        <v>5.6453000617716054</v>
      </c>
      <c r="O147" s="146">
        <v>6.4585587058038927</v>
      </c>
    </row>
    <row r="148" spans="2:16" ht="15.75" x14ac:dyDescent="0.25">
      <c r="B148" s="86" t="s">
        <v>30</v>
      </c>
      <c r="C148" s="88" t="s">
        <v>35</v>
      </c>
      <c r="D148" s="87"/>
      <c r="E148" s="87"/>
      <c r="F148" s="147">
        <v>10.162217642482034</v>
      </c>
      <c r="G148" s="148">
        <v>13.242198936230107</v>
      </c>
      <c r="H148" s="147">
        <v>14.042352508242525</v>
      </c>
      <c r="I148" s="148">
        <v>19.77721509367457</v>
      </c>
      <c r="J148" s="147">
        <v>18.468410132653034</v>
      </c>
      <c r="K148" s="148">
        <v>9.8344223533678914</v>
      </c>
      <c r="L148" s="147">
        <v>14.005254916197931</v>
      </c>
      <c r="M148" s="148">
        <f>+M146-M147</f>
        <v>20.128711506398844</v>
      </c>
      <c r="N148" s="147">
        <v>31.566877267845442</v>
      </c>
      <c r="O148" s="148">
        <v>33.238103053550304</v>
      </c>
    </row>
    <row r="149" spans="2:16" ht="15.75" x14ac:dyDescent="0.25">
      <c r="B149" s="86" t="s">
        <v>22</v>
      </c>
      <c r="C149" s="89" t="s">
        <v>44</v>
      </c>
      <c r="D149" s="87"/>
      <c r="E149" s="87"/>
      <c r="F149" s="145">
        <v>0.17531603972937801</v>
      </c>
      <c r="G149" s="146">
        <v>0.20793511341486601</v>
      </c>
      <c r="H149" s="145">
        <v>0.29547295019845116</v>
      </c>
      <c r="I149" s="146">
        <v>0.20879983570887634</v>
      </c>
      <c r="J149" s="145">
        <v>0.27445065788730788</v>
      </c>
      <c r="K149" s="146">
        <v>0.20207960105793812</v>
      </c>
      <c r="L149" s="145">
        <v>0.18838543898701587</v>
      </c>
      <c r="M149" s="146">
        <v>0.18360601377467356</v>
      </c>
      <c r="N149" s="145">
        <v>0.17368639769009064</v>
      </c>
      <c r="O149" s="146">
        <v>0.15532648031676999</v>
      </c>
    </row>
    <row r="150" spans="2:16" ht="15.75" x14ac:dyDescent="0.25">
      <c r="B150" s="86" t="s">
        <v>30</v>
      </c>
      <c r="C150" s="88" t="s">
        <v>73</v>
      </c>
      <c r="D150" s="87"/>
      <c r="E150" s="87"/>
      <c r="F150" s="147">
        <f>+F148-F149</f>
        <v>9.9869016027526563</v>
      </c>
      <c r="G150" s="148">
        <f>+G148-G149</f>
        <v>13.034263822815241</v>
      </c>
      <c r="H150" s="147">
        <v>13.746879558044073</v>
      </c>
      <c r="I150" s="148">
        <v>19.568415257965693</v>
      </c>
      <c r="J150" s="147">
        <v>18.193959474765727</v>
      </c>
      <c r="K150" s="148">
        <v>9.6323427523099525</v>
      </c>
      <c r="L150" s="147">
        <v>13.816869477210915</v>
      </c>
      <c r="M150" s="148">
        <f>+M149+M148</f>
        <v>20.312317520173519</v>
      </c>
      <c r="N150" s="147">
        <v>31.393190870155351</v>
      </c>
      <c r="O150" s="148">
        <v>33.082776573233531</v>
      </c>
    </row>
    <row r="151" spans="2:16" ht="9.75" customHeight="1" x14ac:dyDescent="0.25">
      <c r="B151" s="1"/>
      <c r="C151" s="1"/>
      <c r="D151" s="1"/>
      <c r="E151" s="1"/>
      <c r="F151" s="1"/>
      <c r="G151" s="1"/>
      <c r="H151" s="1"/>
      <c r="M151" s="149"/>
      <c r="N151" s="128"/>
      <c r="O151" s="128"/>
    </row>
    <row r="152" spans="2:16" x14ac:dyDescent="0.25">
      <c r="B152" s="219" t="s">
        <v>62</v>
      </c>
      <c r="C152" s="220"/>
      <c r="D152" s="220"/>
      <c r="E152" s="220"/>
      <c r="F152" s="220"/>
      <c r="G152" s="220"/>
      <c r="H152" s="220"/>
      <c r="I152" s="220"/>
      <c r="J152" s="220"/>
      <c r="M152" s="128"/>
      <c r="N152" s="128"/>
      <c r="O152" s="128"/>
      <c r="P152" s="128"/>
    </row>
    <row r="153" spans="2:16" x14ac:dyDescent="0.25">
      <c r="B153" s="220"/>
      <c r="C153" s="220"/>
      <c r="D153" s="220"/>
      <c r="E153" s="220"/>
      <c r="F153" s="220"/>
      <c r="G153" s="220"/>
      <c r="H153" s="220"/>
      <c r="I153" s="220"/>
      <c r="J153" s="220"/>
      <c r="O153" s="151"/>
    </row>
    <row r="154" spans="2:16" x14ac:dyDescent="0.25">
      <c r="B154" s="97"/>
      <c r="C154" s="97"/>
      <c r="D154" s="97"/>
      <c r="E154" s="97"/>
      <c r="F154" s="97"/>
      <c r="G154" s="97"/>
      <c r="H154" s="97"/>
      <c r="I154" s="97"/>
      <c r="J154" s="97"/>
    </row>
    <row r="155" spans="2:16" ht="15" x14ac:dyDescent="0.25">
      <c r="B155" s="65" t="s">
        <v>83</v>
      </c>
      <c r="I155" s="40"/>
    </row>
    <row r="158" spans="2:16" x14ac:dyDescent="0.25">
      <c r="D158" s="128"/>
      <c r="E158" s="128"/>
    </row>
    <row r="159" spans="2:16" x14ac:dyDescent="0.25">
      <c r="D159" s="128"/>
      <c r="E159" s="128"/>
    </row>
    <row r="160" spans="2:16" x14ac:dyDescent="0.25">
      <c r="D160" s="128"/>
      <c r="E160" s="128"/>
    </row>
    <row r="161" spans="4:5" x14ac:dyDescent="0.25">
      <c r="D161" s="128"/>
      <c r="E161" s="128"/>
    </row>
    <row r="162" spans="4:5" x14ac:dyDescent="0.25">
      <c r="D162" s="128"/>
      <c r="E162" s="128"/>
    </row>
    <row r="163" spans="4:5" x14ac:dyDescent="0.25">
      <c r="D163" s="128"/>
      <c r="E163" s="128"/>
    </row>
    <row r="164" spans="4:5" x14ac:dyDescent="0.25">
      <c r="D164" s="128"/>
      <c r="E164" s="128"/>
    </row>
    <row r="165" spans="4:5" x14ac:dyDescent="0.25">
      <c r="D165" s="128"/>
      <c r="E165" s="128"/>
    </row>
    <row r="166" spans="4:5" x14ac:dyDescent="0.25">
      <c r="D166" s="128"/>
      <c r="E166" s="128"/>
    </row>
    <row r="167" spans="4:5" x14ac:dyDescent="0.25">
      <c r="D167" s="128"/>
      <c r="E167" s="128"/>
    </row>
    <row r="168" spans="4:5" x14ac:dyDescent="0.25">
      <c r="D168" s="128"/>
      <c r="E168" s="128"/>
    </row>
    <row r="214" spans="10:10" x14ac:dyDescent="0.25">
      <c r="J214" s="3" t="e">
        <f>+D216+'Acuicultura Marina'!E33+'Acuicultura Continental'!E16+#REF!+#REF!</f>
        <v>#REF!</v>
      </c>
    </row>
  </sheetData>
  <mergeCells count="7">
    <mergeCell ref="B152:J153"/>
    <mergeCell ref="A6:H6"/>
    <mergeCell ref="B44:B61"/>
    <mergeCell ref="B62:B79"/>
    <mergeCell ref="B80:B97"/>
    <mergeCell ref="B98:B115"/>
    <mergeCell ref="B116:B13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73FB-EE3C-4215-BBF5-3E9FE5A4377A}">
  <dimension ref="A6:P54"/>
  <sheetViews>
    <sheetView workbookViewId="0">
      <selection activeCell="A9" sqref="A9"/>
    </sheetView>
  </sheetViews>
  <sheetFormatPr baseColWidth="10" defaultColWidth="11.42578125" defaultRowHeight="13.5" x14ac:dyDescent="0.25"/>
  <cols>
    <col min="1" max="1" width="9.28515625" style="4" customWidth="1"/>
    <col min="2" max="2" width="20.140625" style="4" customWidth="1"/>
    <col min="3" max="3" width="13.42578125" style="4" customWidth="1"/>
    <col min="4" max="4" width="23.7109375" style="4" bestFit="1" customWidth="1"/>
    <col min="5" max="5" width="17.42578125" style="4" bestFit="1" customWidth="1"/>
    <col min="6" max="6" width="20" style="4" bestFit="1" customWidth="1"/>
    <col min="7" max="7" width="21.140625" style="4" customWidth="1"/>
    <col min="8" max="8" width="17.5703125" style="4" customWidth="1"/>
    <col min="9" max="9" width="15.140625" style="4" bestFit="1" customWidth="1"/>
    <col min="10" max="10" width="14.140625" style="4" bestFit="1" customWidth="1"/>
    <col min="11" max="11" width="14.85546875" style="4" bestFit="1" customWidth="1"/>
    <col min="12" max="12" width="16.7109375" style="4" customWidth="1"/>
    <col min="13" max="13" width="16.5703125" style="4" customWidth="1"/>
    <col min="14" max="16384" width="11.42578125" style="4"/>
  </cols>
  <sheetData>
    <row r="6" spans="1:16" s="53" customFormat="1" ht="5.25" customHeight="1" x14ac:dyDescent="0.25">
      <c r="A6" s="227"/>
      <c r="B6" s="227"/>
      <c r="C6" s="227"/>
      <c r="D6" s="227"/>
      <c r="E6" s="227"/>
      <c r="F6" s="227"/>
      <c r="G6" s="227"/>
      <c r="H6" s="227"/>
      <c r="K6" s="54"/>
      <c r="L6" s="54"/>
      <c r="M6" s="54"/>
      <c r="N6" s="54"/>
      <c r="O6" s="54"/>
      <c r="P6" s="54"/>
    </row>
    <row r="7" spans="1:16" s="53" customFormat="1" ht="6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4"/>
      <c r="N7" s="54"/>
      <c r="O7" s="54"/>
      <c r="P7" s="54"/>
    </row>
    <row r="8" spans="1:16" s="125" customFormat="1" ht="6" customHeight="1" x14ac:dyDescent="0.25">
      <c r="K8" s="126"/>
      <c r="L8" s="126"/>
      <c r="M8" s="126"/>
      <c r="N8" s="126"/>
      <c r="O8" s="126"/>
      <c r="P8" s="126"/>
    </row>
    <row r="9" spans="1:16" s="125" customFormat="1" ht="6" customHeight="1" x14ac:dyDescent="0.25">
      <c r="K9" s="126"/>
      <c r="L9" s="126"/>
      <c r="M9" s="126"/>
      <c r="N9" s="126"/>
      <c r="O9" s="126"/>
      <c r="P9" s="126"/>
    </row>
    <row r="10" spans="1:16" s="125" customFormat="1" ht="6" customHeight="1" x14ac:dyDescent="0.25">
      <c r="K10" s="126"/>
      <c r="L10" s="126"/>
      <c r="M10" s="126"/>
      <c r="N10" s="126"/>
      <c r="O10" s="126"/>
      <c r="P10" s="126"/>
    </row>
    <row r="11" spans="1:16" ht="28.5" x14ac:dyDescent="0.45">
      <c r="A11" s="12" t="s">
        <v>47</v>
      </c>
      <c r="B11" s="13" t="s">
        <v>89</v>
      </c>
      <c r="C11" s="26"/>
      <c r="D11" s="26"/>
      <c r="E11" s="26"/>
      <c r="F11" s="26"/>
      <c r="G11" s="26"/>
    </row>
    <row r="12" spans="1:16" x14ac:dyDescent="0.25">
      <c r="B12" s="14" t="s">
        <v>0</v>
      </c>
      <c r="D12" s="27"/>
    </row>
    <row r="13" spans="1:16" x14ac:dyDescent="0.25">
      <c r="B13" s="15" t="s">
        <v>1</v>
      </c>
      <c r="D13" s="27"/>
    </row>
    <row r="14" spans="1:16" ht="45" x14ac:dyDescent="0.25">
      <c r="C14" s="69"/>
      <c r="D14" s="28" t="s">
        <v>54</v>
      </c>
      <c r="E14" s="28" t="s">
        <v>59</v>
      </c>
      <c r="F14" s="28" t="s">
        <v>55</v>
      </c>
      <c r="G14" s="28" t="s">
        <v>56</v>
      </c>
    </row>
    <row r="15" spans="1:16" ht="12.75" customHeight="1" x14ac:dyDescent="0.25">
      <c r="C15" s="69"/>
      <c r="D15" s="29" t="s">
        <v>13</v>
      </c>
      <c r="E15" s="29" t="s">
        <v>2</v>
      </c>
      <c r="F15" s="29" t="s">
        <v>14</v>
      </c>
      <c r="G15" s="29" t="s">
        <v>15</v>
      </c>
    </row>
    <row r="16" spans="1:16" ht="15" x14ac:dyDescent="0.25">
      <c r="C16" s="31">
        <v>2022</v>
      </c>
      <c r="D16" s="127">
        <v>6741.670430000001</v>
      </c>
      <c r="E16" s="127">
        <v>1825.6991879999998</v>
      </c>
      <c r="F16" s="127">
        <v>1386.9255399999997</v>
      </c>
      <c r="G16" s="127">
        <v>427.62625799999989</v>
      </c>
      <c r="H16" s="127"/>
      <c r="I16" s="127"/>
      <c r="J16" s="127"/>
      <c r="K16" s="127"/>
      <c r="L16" s="127"/>
    </row>
    <row r="17" spans="1:14" ht="15" x14ac:dyDescent="0.25">
      <c r="C17" s="31">
        <v>2023</v>
      </c>
      <c r="D17" s="127">
        <v>8204.5952600000001</v>
      </c>
      <c r="E17" s="127">
        <v>2322.74953</v>
      </c>
      <c r="F17" s="127">
        <v>1503.8757599999999</v>
      </c>
      <c r="G17" s="127">
        <v>783.30429999999967</v>
      </c>
      <c r="H17" s="127"/>
      <c r="I17" s="127"/>
      <c r="J17" s="127"/>
      <c r="K17" s="127"/>
      <c r="L17" s="127"/>
    </row>
    <row r="18" spans="1:14" ht="15" x14ac:dyDescent="0.25">
      <c r="C18" s="35" t="s">
        <v>76</v>
      </c>
      <c r="D18" s="127">
        <v>11852.9655</v>
      </c>
      <c r="E18" s="127">
        <v>3079.4881704553104</v>
      </c>
      <c r="F18" s="127">
        <v>1835.1682421633539</v>
      </c>
      <c r="G18" s="127">
        <v>1210.6497882919566</v>
      </c>
      <c r="H18" s="127"/>
      <c r="I18" s="127"/>
      <c r="J18" s="127"/>
      <c r="K18" s="127"/>
      <c r="L18" s="127"/>
    </row>
    <row r="19" spans="1:14" ht="15.75" thickBot="1" x14ac:dyDescent="0.3">
      <c r="C19" s="64" t="s">
        <v>80</v>
      </c>
      <c r="D19" s="118">
        <f>+(D18-D17)/D17</f>
        <v>0.44467400577173627</v>
      </c>
      <c r="E19" s="118">
        <f t="shared" ref="E19:G19" si="0">+(E18-E17)/E17</f>
        <v>0.32579433584270723</v>
      </c>
      <c r="F19" s="118">
        <f t="shared" si="0"/>
        <v>0.2202924543203981</v>
      </c>
      <c r="G19" s="118">
        <f t="shared" si="0"/>
        <v>0.54556765268868956</v>
      </c>
      <c r="H19" s="127"/>
      <c r="I19" s="127"/>
      <c r="J19" s="127"/>
      <c r="K19" s="127"/>
      <c r="L19" s="127"/>
    </row>
    <row r="20" spans="1:14" ht="14.25" thickTop="1" x14ac:dyDescent="0.25">
      <c r="H20" s="130"/>
    </row>
    <row r="21" spans="1:14" ht="15" x14ac:dyDescent="0.25">
      <c r="B21" s="65" t="s">
        <v>83</v>
      </c>
    </row>
    <row r="22" spans="1:14" x14ac:dyDescent="0.25">
      <c r="D22" s="130"/>
      <c r="E22" s="130"/>
      <c r="H22" s="130"/>
    </row>
    <row r="23" spans="1:14" x14ac:dyDescent="0.25">
      <c r="D23" s="3"/>
      <c r="E23" s="3"/>
      <c r="F23" s="3"/>
      <c r="G23" s="3"/>
    </row>
    <row r="24" spans="1:14" ht="28.5" x14ac:dyDescent="0.45">
      <c r="A24" s="12" t="s">
        <v>47</v>
      </c>
      <c r="B24" s="13" t="s">
        <v>90</v>
      </c>
    </row>
    <row r="25" spans="1:14" x14ac:dyDescent="0.25">
      <c r="B25" s="14" t="s">
        <v>21</v>
      </c>
    </row>
    <row r="26" spans="1:14" ht="4.5" customHeight="1" x14ac:dyDescent="0.25"/>
    <row r="27" spans="1:14" ht="18.75" customHeight="1" thickBot="1" x14ac:dyDescent="0.3">
      <c r="B27" s="140" t="s">
        <v>25</v>
      </c>
      <c r="C27" s="141" t="s">
        <v>26</v>
      </c>
      <c r="D27" s="141"/>
      <c r="E27" s="141"/>
      <c r="F27" s="142">
        <v>2022</v>
      </c>
      <c r="G27" s="142">
        <v>2023</v>
      </c>
      <c r="H27" s="142">
        <v>2024</v>
      </c>
    </row>
    <row r="28" spans="1:14" s="129" customFormat="1" ht="16.5" thickTop="1" x14ac:dyDescent="0.25">
      <c r="B28" s="143" t="s">
        <v>27</v>
      </c>
      <c r="C28" s="144" t="s">
        <v>28</v>
      </c>
      <c r="D28" s="144"/>
      <c r="E28" s="144"/>
      <c r="F28" s="145">
        <v>6.5926168199999999</v>
      </c>
      <c r="G28" s="146">
        <v>7.6326840000000002</v>
      </c>
      <c r="H28" s="145">
        <v>7.5431930600000001</v>
      </c>
      <c r="I28" s="4"/>
      <c r="J28" s="4"/>
      <c r="K28" s="4"/>
      <c r="L28" s="4"/>
      <c r="M28" s="4"/>
      <c r="N28" s="4"/>
    </row>
    <row r="29" spans="1:14" ht="15.75" x14ac:dyDescent="0.25">
      <c r="B29" s="86" t="s">
        <v>27</v>
      </c>
      <c r="C29" s="87" t="s">
        <v>29</v>
      </c>
      <c r="D29" s="87"/>
      <c r="E29" s="87"/>
      <c r="F29" s="145">
        <v>0.14905361000000034</v>
      </c>
      <c r="G29" s="146">
        <v>0.57191125999999937</v>
      </c>
      <c r="H29" s="145">
        <v>4.3097724399999997</v>
      </c>
    </row>
    <row r="30" spans="1:14" ht="15.75" x14ac:dyDescent="0.25">
      <c r="B30" s="86" t="s">
        <v>30</v>
      </c>
      <c r="C30" s="88" t="s">
        <v>31</v>
      </c>
      <c r="D30" s="87"/>
      <c r="E30" s="87"/>
      <c r="F30" s="147">
        <v>6.741670430000001</v>
      </c>
      <c r="G30" s="148">
        <v>8.2045952599999996</v>
      </c>
      <c r="H30" s="147">
        <v>11.8529655</v>
      </c>
    </row>
    <row r="31" spans="1:14" ht="15.75" x14ac:dyDescent="0.25">
      <c r="B31" s="86" t="s">
        <v>22</v>
      </c>
      <c r="C31" s="87" t="s">
        <v>32</v>
      </c>
      <c r="D31" s="87"/>
      <c r="E31" s="87"/>
      <c r="F31" s="145">
        <v>4.9159712420000004</v>
      </c>
      <c r="G31" s="146">
        <v>5.8818457300000002</v>
      </c>
      <c r="H31" s="145">
        <v>8.77347732954469</v>
      </c>
    </row>
    <row r="32" spans="1:14" ht="15.75" x14ac:dyDescent="0.25">
      <c r="B32" s="86" t="s">
        <v>30</v>
      </c>
      <c r="C32" s="88" t="s">
        <v>33</v>
      </c>
      <c r="D32" s="87"/>
      <c r="E32" s="87"/>
      <c r="F32" s="147">
        <v>1.8256991879999998</v>
      </c>
      <c r="G32" s="148">
        <v>2.3227495299999998</v>
      </c>
      <c r="H32" s="147">
        <v>3.0794881704553103</v>
      </c>
    </row>
    <row r="33" spans="2:14" ht="15.75" x14ac:dyDescent="0.25">
      <c r="B33" s="86" t="s">
        <v>22</v>
      </c>
      <c r="C33" s="87" t="s">
        <v>34</v>
      </c>
      <c r="D33" s="87"/>
      <c r="E33" s="87"/>
      <c r="F33" s="145">
        <v>0.31549163084813436</v>
      </c>
      <c r="G33" s="146">
        <v>0.390287</v>
      </c>
      <c r="H33" s="145">
        <v>0.40078682999999998</v>
      </c>
    </row>
    <row r="34" spans="2:14" ht="15.75" x14ac:dyDescent="0.25">
      <c r="B34" s="86" t="s">
        <v>30</v>
      </c>
      <c r="C34" s="88" t="s">
        <v>35</v>
      </c>
      <c r="D34" s="87"/>
      <c r="E34" s="87"/>
      <c r="F34" s="147">
        <v>1.5102075571518654</v>
      </c>
      <c r="G34" s="148">
        <v>1.9324625299999998</v>
      </c>
      <c r="H34" s="147">
        <v>2.6787013404553104</v>
      </c>
    </row>
    <row r="35" spans="2:14" ht="15.75" x14ac:dyDescent="0.25">
      <c r="B35" s="86" t="s">
        <v>22</v>
      </c>
      <c r="C35" s="89" t="s">
        <v>44</v>
      </c>
      <c r="D35" s="87"/>
      <c r="E35" s="87"/>
      <c r="F35" s="145">
        <v>1.114739000000013E-2</v>
      </c>
      <c r="G35" s="146">
        <v>3.5569470000000478E-2</v>
      </c>
      <c r="H35" s="145">
        <v>3.3670139999999946E-2</v>
      </c>
    </row>
    <row r="36" spans="2:14" ht="15.75" x14ac:dyDescent="0.25">
      <c r="B36" s="86" t="s">
        <v>30</v>
      </c>
      <c r="C36" s="88" t="s">
        <v>74</v>
      </c>
      <c r="D36" s="87"/>
      <c r="E36" s="87"/>
      <c r="F36" s="147">
        <v>1.4990601671518653</v>
      </c>
      <c r="G36" s="148">
        <v>1.8968930599999994</v>
      </c>
      <c r="H36" s="147">
        <v>2.6450312004553105</v>
      </c>
    </row>
    <row r="37" spans="2:14" ht="9.75" customHeight="1" x14ac:dyDescent="0.25">
      <c r="B37" s="1"/>
      <c r="C37" s="1"/>
      <c r="D37" s="1"/>
      <c r="E37" s="1"/>
      <c r="F37" s="1"/>
    </row>
    <row r="38" spans="2:14" x14ac:dyDescent="0.25">
      <c r="B38" s="219" t="s">
        <v>62</v>
      </c>
      <c r="C38" s="220"/>
      <c r="D38" s="220"/>
      <c r="E38" s="220"/>
      <c r="F38" s="220"/>
      <c r="G38" s="220"/>
      <c r="H38" s="220"/>
      <c r="I38" s="220"/>
      <c r="J38" s="220"/>
      <c r="M38" s="128"/>
      <c r="N38" s="128"/>
    </row>
    <row r="39" spans="2:14" x14ac:dyDescent="0.25">
      <c r="B39" s="220"/>
      <c r="C39" s="220"/>
      <c r="D39" s="220"/>
      <c r="E39" s="220"/>
      <c r="F39" s="220"/>
      <c r="G39" s="220"/>
      <c r="H39" s="220"/>
      <c r="I39" s="220"/>
      <c r="J39" s="220"/>
    </row>
    <row r="40" spans="2:14" x14ac:dyDescent="0.25">
      <c r="B40" s="97"/>
      <c r="C40" s="97"/>
      <c r="D40" s="97"/>
      <c r="E40" s="97"/>
      <c r="F40" s="97"/>
      <c r="G40" s="97"/>
      <c r="H40" s="97"/>
      <c r="I40" s="97"/>
      <c r="J40" s="97"/>
    </row>
    <row r="41" spans="2:14" ht="15" x14ac:dyDescent="0.25">
      <c r="B41" s="65" t="s">
        <v>83</v>
      </c>
      <c r="I41" s="40"/>
    </row>
    <row r="44" spans="2:14" x14ac:dyDescent="0.25">
      <c r="D44" s="128"/>
      <c r="E44" s="128"/>
    </row>
    <row r="45" spans="2:14" x14ac:dyDescent="0.25">
      <c r="D45" s="128"/>
      <c r="E45" s="128"/>
    </row>
    <row r="46" spans="2:14" x14ac:dyDescent="0.25">
      <c r="D46" s="128"/>
      <c r="E46" s="128"/>
    </row>
    <row r="47" spans="2:14" x14ac:dyDescent="0.25">
      <c r="D47" s="128"/>
      <c r="E47" s="128"/>
    </row>
    <row r="48" spans="2:14" x14ac:dyDescent="0.25">
      <c r="D48" s="128"/>
      <c r="E48" s="128"/>
    </row>
    <row r="49" spans="4:5" x14ac:dyDescent="0.25">
      <c r="D49" s="128"/>
      <c r="E49" s="128"/>
    </row>
    <row r="50" spans="4:5" x14ac:dyDescent="0.25">
      <c r="D50" s="128"/>
      <c r="E50" s="128"/>
    </row>
    <row r="51" spans="4:5" x14ac:dyDescent="0.25">
      <c r="D51" s="128"/>
      <c r="E51" s="128"/>
    </row>
    <row r="52" spans="4:5" x14ac:dyDescent="0.25">
      <c r="D52" s="128"/>
      <c r="E52" s="128"/>
    </row>
    <row r="53" spans="4:5" x14ac:dyDescent="0.25">
      <c r="D53" s="128"/>
      <c r="E53" s="128"/>
    </row>
    <row r="54" spans="4:5" x14ac:dyDescent="0.25">
      <c r="D54" s="128"/>
      <c r="E54" s="128"/>
    </row>
  </sheetData>
  <mergeCells count="2">
    <mergeCell ref="A6:H6"/>
    <mergeCell ref="B38:J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21F0-C17F-4BBC-B857-8A42C7586C09}">
  <dimension ref="A6:P152"/>
  <sheetViews>
    <sheetView topLeftCell="A121" workbookViewId="0">
      <selection activeCell="H152" sqref="H152"/>
    </sheetView>
  </sheetViews>
  <sheetFormatPr baseColWidth="10" defaultColWidth="11.42578125" defaultRowHeight="13.5" x14ac:dyDescent="0.25"/>
  <cols>
    <col min="1" max="1" width="7.42578125" style="4" customWidth="1"/>
    <col min="2" max="2" width="17.28515625" style="4" customWidth="1"/>
    <col min="3" max="3" width="14.42578125" style="4" customWidth="1"/>
    <col min="4" max="4" width="40.7109375" style="4" customWidth="1"/>
    <col min="5" max="5" width="17.28515625" style="4" bestFit="1" customWidth="1"/>
    <col min="6" max="6" width="19.85546875" style="4" bestFit="1" customWidth="1"/>
    <col min="7" max="7" width="20.5703125" style="4" customWidth="1"/>
    <col min="8" max="8" width="13.85546875" style="4" customWidth="1"/>
    <col min="9" max="9" width="13.5703125" style="4" customWidth="1"/>
    <col min="10" max="10" width="12" style="4" bestFit="1" customWidth="1"/>
    <col min="11" max="16384" width="11.42578125" style="4"/>
  </cols>
  <sheetData>
    <row r="6" spans="1:16" x14ac:dyDescent="0.25">
      <c r="I6" s="9"/>
      <c r="J6" s="9"/>
      <c r="K6" s="3"/>
      <c r="L6" s="3"/>
      <c r="M6" s="3"/>
      <c r="N6" s="3"/>
      <c r="O6" s="3"/>
      <c r="P6" s="3"/>
    </row>
    <row r="7" spans="1:16" s="53" customFormat="1" ht="6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6"/>
      <c r="N7" s="54"/>
      <c r="O7" s="54"/>
      <c r="P7" s="54"/>
    </row>
    <row r="9" spans="1:16" ht="28.5" x14ac:dyDescent="0.45">
      <c r="A9" s="12" t="s">
        <v>47</v>
      </c>
      <c r="B9" s="13" t="s">
        <v>97</v>
      </c>
      <c r="C9" s="26"/>
      <c r="D9" s="26"/>
      <c r="E9" s="26"/>
      <c r="F9" s="26"/>
    </row>
    <row r="10" spans="1:16" x14ac:dyDescent="0.25">
      <c r="B10" s="14" t="s">
        <v>0</v>
      </c>
      <c r="D10" s="27"/>
    </row>
    <row r="11" spans="1:16" x14ac:dyDescent="0.25">
      <c r="B11" s="15" t="s">
        <v>1</v>
      </c>
      <c r="D11" s="27"/>
    </row>
    <row r="12" spans="1:16" ht="43.5" customHeight="1" x14ac:dyDescent="0.25">
      <c r="C12" s="69"/>
      <c r="D12" s="28" t="s">
        <v>54</v>
      </c>
      <c r="E12" s="28" t="s">
        <v>59</v>
      </c>
      <c r="F12" s="28" t="s">
        <v>55</v>
      </c>
      <c r="G12" s="28" t="s">
        <v>56</v>
      </c>
      <c r="I12" s="163"/>
    </row>
    <row r="13" spans="1:16" ht="15" x14ac:dyDescent="0.25">
      <c r="C13" s="69"/>
      <c r="D13" s="29" t="s">
        <v>13</v>
      </c>
      <c r="E13" s="29" t="s">
        <v>2</v>
      </c>
      <c r="F13" s="29" t="s">
        <v>14</v>
      </c>
      <c r="G13" s="29" t="s">
        <v>15</v>
      </c>
      <c r="I13" s="163"/>
    </row>
    <row r="14" spans="1:16" ht="15" x14ac:dyDescent="0.25">
      <c r="C14" s="31">
        <v>2008</v>
      </c>
      <c r="D14" s="71">
        <f t="shared" ref="D14:G21" si="0">+D39+D57+D75+D93+D111</f>
        <v>257042.26030572099</v>
      </c>
      <c r="E14" s="71">
        <f t="shared" si="0"/>
        <v>60992.735809850899</v>
      </c>
      <c r="F14" s="71">
        <f t="shared" si="0"/>
        <v>42979.847655490201</v>
      </c>
      <c r="G14" s="71">
        <f t="shared" si="0"/>
        <v>17709.930464549801</v>
      </c>
      <c r="H14" s="3"/>
      <c r="I14" s="25"/>
      <c r="J14" s="24"/>
    </row>
    <row r="15" spans="1:16" ht="15" x14ac:dyDescent="0.25">
      <c r="C15" s="31">
        <v>2009</v>
      </c>
      <c r="D15" s="71">
        <f t="shared" si="0"/>
        <v>251415.61436072559</v>
      </c>
      <c r="E15" s="71">
        <f t="shared" si="0"/>
        <v>63153.488298475</v>
      </c>
      <c r="F15" s="71">
        <f t="shared" si="0"/>
        <v>44907.344846402331</v>
      </c>
      <c r="G15" s="71">
        <f t="shared" si="0"/>
        <v>17939.475983615615</v>
      </c>
      <c r="H15" s="3"/>
      <c r="I15" s="25"/>
      <c r="J15" s="24"/>
    </row>
    <row r="16" spans="1:16" ht="15" x14ac:dyDescent="0.25">
      <c r="C16" s="31">
        <v>2010</v>
      </c>
      <c r="D16" s="71">
        <f t="shared" si="0"/>
        <v>244715.00573095799</v>
      </c>
      <c r="E16" s="71">
        <f t="shared" si="0"/>
        <v>64742.952161087502</v>
      </c>
      <c r="F16" s="71">
        <f t="shared" si="0"/>
        <v>42933.604301981075</v>
      </c>
      <c r="G16" s="71">
        <f t="shared" si="0"/>
        <v>22152.489022605128</v>
      </c>
      <c r="H16" s="3"/>
      <c r="I16" s="24"/>
      <c r="J16" s="24"/>
    </row>
    <row r="17" spans="3:10" ht="15" x14ac:dyDescent="0.25">
      <c r="C17" s="31">
        <v>2011</v>
      </c>
      <c r="D17" s="71">
        <f t="shared" si="0"/>
        <v>242295.377958984</v>
      </c>
      <c r="E17" s="71">
        <f t="shared" si="0"/>
        <v>64134.791947979742</v>
      </c>
      <c r="F17" s="71">
        <f t="shared" si="0"/>
        <v>39712.646973031078</v>
      </c>
      <c r="G17" s="71">
        <f t="shared" si="0"/>
        <v>23791.666382079453</v>
      </c>
      <c r="H17" s="3"/>
      <c r="I17" s="24"/>
      <c r="J17" s="24"/>
    </row>
    <row r="18" spans="3:10" ht="15" x14ac:dyDescent="0.25">
      <c r="C18" s="31">
        <v>2012</v>
      </c>
      <c r="D18" s="71">
        <f t="shared" si="0"/>
        <v>235823.85417999997</v>
      </c>
      <c r="E18" s="71">
        <f t="shared" si="0"/>
        <v>67087.001489999995</v>
      </c>
      <c r="F18" s="71">
        <f t="shared" si="0"/>
        <v>46469.480930000005</v>
      </c>
      <c r="G18" s="71">
        <f t="shared" si="0"/>
        <v>20502.514759999998</v>
      </c>
      <c r="H18" s="3"/>
      <c r="I18" s="25"/>
      <c r="J18" s="25"/>
    </row>
    <row r="19" spans="3:10" ht="15" x14ac:dyDescent="0.25">
      <c r="C19" s="31">
        <v>2013</v>
      </c>
      <c r="D19" s="71">
        <f t="shared" si="0"/>
        <v>230432.61437561648</v>
      </c>
      <c r="E19" s="71">
        <f t="shared" si="0"/>
        <v>71657.624039999995</v>
      </c>
      <c r="F19" s="71">
        <f t="shared" si="0"/>
        <v>40718.815480000005</v>
      </c>
      <c r="G19" s="71">
        <f t="shared" si="0"/>
        <v>30535.790309999997</v>
      </c>
      <c r="H19" s="3"/>
      <c r="I19" s="25"/>
      <c r="J19" s="25"/>
    </row>
    <row r="20" spans="3:10" ht="15" x14ac:dyDescent="0.25">
      <c r="C20" s="31">
        <v>2014</v>
      </c>
      <c r="D20" s="71">
        <f t="shared" si="0"/>
        <v>237797.88086999996</v>
      </c>
      <c r="E20" s="71">
        <f t="shared" si="0"/>
        <v>66381.102939999997</v>
      </c>
      <c r="F20" s="71">
        <f t="shared" si="0"/>
        <v>42663.874390000004</v>
      </c>
      <c r="G20" s="71">
        <f t="shared" si="0"/>
        <v>24318.671920000001</v>
      </c>
      <c r="H20" s="3"/>
      <c r="I20" s="25"/>
      <c r="J20" s="24"/>
    </row>
    <row r="21" spans="3:10" ht="15" x14ac:dyDescent="0.25">
      <c r="C21" s="31">
        <v>2015</v>
      </c>
      <c r="D21" s="71">
        <f t="shared" si="0"/>
        <v>245372.09134999994</v>
      </c>
      <c r="E21" s="71">
        <f t="shared" si="0"/>
        <v>65182.005456972925</v>
      </c>
      <c r="F21" s="71">
        <f t="shared" si="0"/>
        <v>42156.848250069997</v>
      </c>
      <c r="G21" s="71">
        <f t="shared" si="0"/>
        <v>22914.88898950618</v>
      </c>
      <c r="H21" s="3"/>
      <c r="I21" s="25"/>
      <c r="J21" s="24"/>
    </row>
    <row r="22" spans="3:10" ht="15" x14ac:dyDescent="0.25">
      <c r="C22" s="31">
        <v>2016</v>
      </c>
      <c r="D22" s="71">
        <v>343295.06750172982</v>
      </c>
      <c r="E22" s="71">
        <v>78005.830549999999</v>
      </c>
      <c r="F22" s="71">
        <v>50580.831060000011</v>
      </c>
      <c r="G22" s="71">
        <v>27107.813178191209</v>
      </c>
      <c r="H22" s="3"/>
      <c r="I22" s="25"/>
      <c r="J22" s="25"/>
    </row>
    <row r="23" spans="3:10" ht="15" x14ac:dyDescent="0.25">
      <c r="C23" s="31">
        <v>2017</v>
      </c>
      <c r="D23" s="71">
        <v>404786.82140850002</v>
      </c>
      <c r="E23" s="71">
        <v>88968.941550572388</v>
      </c>
      <c r="F23" s="71">
        <v>54956.215209999988</v>
      </c>
      <c r="G23" s="71">
        <v>33255.143637746209</v>
      </c>
      <c r="H23" s="3"/>
      <c r="I23" s="25"/>
      <c r="J23" s="25"/>
    </row>
    <row r="24" spans="3:10" ht="15" x14ac:dyDescent="0.25">
      <c r="C24" s="31">
        <v>2018</v>
      </c>
      <c r="D24" s="71">
        <v>458123.42227993021</v>
      </c>
      <c r="E24" s="71">
        <v>95248.005925166799</v>
      </c>
      <c r="F24" s="71">
        <v>60557.343756900009</v>
      </c>
      <c r="G24" s="71">
        <v>36981.408859996802</v>
      </c>
      <c r="H24" s="3"/>
      <c r="I24" s="25"/>
      <c r="J24" s="25"/>
    </row>
    <row r="25" spans="3:10" ht="15" x14ac:dyDescent="0.25">
      <c r="C25" s="31">
        <v>2019</v>
      </c>
      <c r="D25" s="71">
        <v>500735.72725742939</v>
      </c>
      <c r="E25" s="71">
        <v>104589.69896960449</v>
      </c>
      <c r="F25" s="71">
        <v>69525.368401979475</v>
      </c>
      <c r="G25" s="71">
        <v>36910.671559878938</v>
      </c>
      <c r="H25" s="3"/>
      <c r="I25" s="25"/>
      <c r="J25" s="25"/>
    </row>
    <row r="26" spans="3:10" ht="15" x14ac:dyDescent="0.25">
      <c r="C26" s="31">
        <v>2020</v>
      </c>
      <c r="D26" s="71">
        <v>450652.73935995047</v>
      </c>
      <c r="E26" s="71">
        <v>106002.24094250114</v>
      </c>
      <c r="F26" s="71">
        <v>69659.939475031279</v>
      </c>
      <c r="G26" s="71">
        <v>35900.595168496409</v>
      </c>
      <c r="H26" s="3"/>
      <c r="I26" s="25"/>
      <c r="J26" s="24"/>
    </row>
    <row r="27" spans="3:10" ht="15" x14ac:dyDescent="0.25">
      <c r="C27" s="31">
        <v>2021</v>
      </c>
      <c r="D27" s="71">
        <v>533605.15043376456</v>
      </c>
      <c r="E27" s="71">
        <v>130836.90848465329</v>
      </c>
      <c r="F27" s="71">
        <v>79473.116775039787</v>
      </c>
      <c r="G27" s="71">
        <v>47441.541992589177</v>
      </c>
      <c r="H27" s="3"/>
      <c r="I27" s="25"/>
      <c r="J27" s="24"/>
    </row>
    <row r="28" spans="3:10" ht="15" x14ac:dyDescent="0.25">
      <c r="C28" s="31">
        <v>2022</v>
      </c>
      <c r="D28" s="71">
        <v>820009.07166999986</v>
      </c>
      <c r="E28" s="71">
        <v>176816.44383</v>
      </c>
      <c r="F28" s="71">
        <v>102353.50332999999</v>
      </c>
      <c r="G28" s="71">
        <v>73787.507330000008</v>
      </c>
      <c r="H28" s="3"/>
      <c r="I28" s="25"/>
      <c r="J28" s="24"/>
    </row>
    <row r="29" spans="3:10" ht="15" x14ac:dyDescent="0.25">
      <c r="C29" s="31">
        <v>2023</v>
      </c>
      <c r="D29" s="71">
        <v>814189.92865000013</v>
      </c>
      <c r="E29" s="71">
        <v>181124.07223599998</v>
      </c>
      <c r="F29" s="71">
        <v>100932.91581000002</v>
      </c>
      <c r="G29" s="71">
        <v>78495.822355999961</v>
      </c>
      <c r="H29" s="3"/>
      <c r="I29" s="25"/>
      <c r="J29" s="24"/>
    </row>
    <row r="30" spans="3:10" ht="15" x14ac:dyDescent="0.25">
      <c r="C30" s="35" t="s">
        <v>76</v>
      </c>
      <c r="D30" s="71">
        <v>902210.24774927413</v>
      </c>
      <c r="E30" s="71">
        <v>192389.16394409316</v>
      </c>
      <c r="F30" s="71">
        <v>109371.26433881148</v>
      </c>
      <c r="G30" s="71">
        <v>84810.900422348917</v>
      </c>
      <c r="H30" s="3"/>
      <c r="I30" s="24"/>
      <c r="J30" s="24"/>
    </row>
    <row r="31" spans="3:10" ht="15.75" thickBot="1" x14ac:dyDescent="0.3">
      <c r="C31" s="64" t="s">
        <v>80</v>
      </c>
      <c r="D31" s="118">
        <f>+(D30-D29)/D29</f>
        <v>0.10810784560455025</v>
      </c>
      <c r="E31" s="118">
        <f t="shared" ref="E31:G31" si="1">+(E30-E29)/E29</f>
        <v>6.2195441881491377E-2</v>
      </c>
      <c r="F31" s="118">
        <f t="shared" si="1"/>
        <v>8.360353469522401E-2</v>
      </c>
      <c r="G31" s="118">
        <f t="shared" si="1"/>
        <v>8.045113582871144E-2</v>
      </c>
    </row>
    <row r="32" spans="3:10" ht="15.75" thickTop="1" x14ac:dyDescent="0.25">
      <c r="C32" s="25"/>
      <c r="D32" s="71"/>
      <c r="E32" s="25"/>
      <c r="F32" s="25"/>
      <c r="G32" s="25"/>
      <c r="H32" s="25"/>
    </row>
    <row r="33" spans="1:10" ht="15" x14ac:dyDescent="0.25">
      <c r="B33" s="65" t="s">
        <v>83</v>
      </c>
    </row>
    <row r="34" spans="1:10" x14ac:dyDescent="0.25">
      <c r="C34" s="3"/>
    </row>
    <row r="35" spans="1:10" ht="28.5" x14ac:dyDescent="0.45">
      <c r="A35" s="12" t="s">
        <v>47</v>
      </c>
      <c r="B35" s="13" t="s">
        <v>99</v>
      </c>
    </row>
    <row r="36" spans="1:10" x14ac:dyDescent="0.25">
      <c r="B36" s="14" t="s">
        <v>0</v>
      </c>
    </row>
    <row r="37" spans="1:10" x14ac:dyDescent="0.25">
      <c r="B37" s="15" t="s">
        <v>1</v>
      </c>
    </row>
    <row r="38" spans="1:10" ht="16.5" customHeight="1" x14ac:dyDescent="0.25">
      <c r="B38" s="167" t="s">
        <v>24</v>
      </c>
      <c r="C38" s="167"/>
      <c r="D38" s="168" t="s">
        <v>13</v>
      </c>
      <c r="E38" s="168" t="s">
        <v>2</v>
      </c>
      <c r="F38" s="168" t="s">
        <v>14</v>
      </c>
      <c r="G38" s="168" t="s">
        <v>15</v>
      </c>
    </row>
    <row r="39" spans="1:10" ht="15" x14ac:dyDescent="0.25">
      <c r="B39" s="239" t="s">
        <v>16</v>
      </c>
      <c r="C39" s="31">
        <v>2008</v>
      </c>
      <c r="D39" s="71">
        <v>109713.44068770015</v>
      </c>
      <c r="E39" s="71">
        <v>24994.63023574527</v>
      </c>
      <c r="F39" s="71">
        <v>15725.669554273814</v>
      </c>
      <c r="G39" s="71">
        <v>8828.5261461785212</v>
      </c>
      <c r="H39" s="169"/>
      <c r="I39" s="163"/>
    </row>
    <row r="40" spans="1:10" ht="15" x14ac:dyDescent="0.25">
      <c r="B40" s="239"/>
      <c r="C40" s="31">
        <v>2009</v>
      </c>
      <c r="D40" s="71">
        <v>108185.06016256812</v>
      </c>
      <c r="E40" s="71">
        <v>26233.741564440556</v>
      </c>
      <c r="F40" s="71">
        <v>16234.591274409069</v>
      </c>
      <c r="G40" s="71">
        <v>9809.6558200799482</v>
      </c>
      <c r="H40" s="169"/>
      <c r="I40" s="163"/>
    </row>
    <row r="41" spans="1:10" ht="15" x14ac:dyDescent="0.25">
      <c r="B41" s="239"/>
      <c r="C41" s="31">
        <v>2010</v>
      </c>
      <c r="D41" s="71">
        <v>97354.932245598495</v>
      </c>
      <c r="E41" s="71">
        <v>25147.955121427731</v>
      </c>
      <c r="F41" s="71">
        <v>15030.06311042776</v>
      </c>
      <c r="G41" s="71">
        <v>11267.922078113475</v>
      </c>
      <c r="H41" s="169"/>
      <c r="I41" s="24"/>
    </row>
    <row r="42" spans="1:10" ht="15" x14ac:dyDescent="0.25">
      <c r="B42" s="239"/>
      <c r="C42" s="31">
        <v>2011</v>
      </c>
      <c r="D42" s="71">
        <v>101042.72154223819</v>
      </c>
      <c r="E42" s="71">
        <v>25818.846657729202</v>
      </c>
      <c r="F42" s="71">
        <v>14436.0887531429</v>
      </c>
      <c r="G42" s="71">
        <v>11004.462185335269</v>
      </c>
      <c r="H42" s="169"/>
      <c r="I42" s="24"/>
    </row>
    <row r="43" spans="1:10" ht="15" x14ac:dyDescent="0.25">
      <c r="B43" s="239"/>
      <c r="C43" s="31">
        <v>2012</v>
      </c>
      <c r="D43" s="71">
        <v>78515.909877647049</v>
      </c>
      <c r="E43" s="71">
        <v>22584.80774411765</v>
      </c>
      <c r="F43" s="71">
        <v>17137.094618235293</v>
      </c>
      <c r="G43" s="71">
        <v>5440.1722464705881</v>
      </c>
      <c r="H43" s="169"/>
      <c r="I43" s="24"/>
      <c r="J43" s="151"/>
    </row>
    <row r="44" spans="1:10" ht="15" x14ac:dyDescent="0.25">
      <c r="B44" s="239"/>
      <c r="C44" s="31">
        <v>2013</v>
      </c>
      <c r="D44" s="71">
        <v>75084.238595616538</v>
      </c>
      <c r="E44" s="71">
        <v>28300.014910000002</v>
      </c>
      <c r="F44" s="71">
        <v>14477.063030000001</v>
      </c>
      <c r="G44" s="71">
        <v>13587.481049999999</v>
      </c>
      <c r="I44" s="24"/>
      <c r="J44" s="151"/>
    </row>
    <row r="45" spans="1:10" ht="15" x14ac:dyDescent="0.25">
      <c r="B45" s="239"/>
      <c r="C45" s="31">
        <v>2014</v>
      </c>
      <c r="D45" s="71">
        <v>94145.296399999992</v>
      </c>
      <c r="E45" s="71">
        <v>27893.943010000003</v>
      </c>
      <c r="F45" s="71">
        <v>15388.74548</v>
      </c>
      <c r="G45" s="71">
        <v>12921.935690000002</v>
      </c>
      <c r="I45" s="24"/>
      <c r="J45" s="151"/>
    </row>
    <row r="46" spans="1:10" ht="15" x14ac:dyDescent="0.25">
      <c r="B46" s="239"/>
      <c r="C46" s="31">
        <v>2015</v>
      </c>
      <c r="D46" s="71">
        <v>107874.82839</v>
      </c>
      <c r="E46" s="71">
        <v>31769.017045078184</v>
      </c>
      <c r="F46" s="71">
        <v>16513.511847437087</v>
      </c>
      <c r="G46" s="71">
        <v>15601.043737605958</v>
      </c>
      <c r="I46" s="24"/>
      <c r="J46" s="151"/>
    </row>
    <row r="47" spans="1:10" ht="15" x14ac:dyDescent="0.25">
      <c r="B47" s="239"/>
      <c r="C47" s="31">
        <v>2016</v>
      </c>
      <c r="D47" s="71">
        <v>172171.06514119118</v>
      </c>
      <c r="E47" s="71">
        <v>39534.918239999999</v>
      </c>
      <c r="F47" s="71">
        <v>23205.05402</v>
      </c>
      <c r="G47" s="71">
        <v>16051.688710524759</v>
      </c>
      <c r="I47" s="24"/>
      <c r="J47" s="151"/>
    </row>
    <row r="48" spans="1:10" ht="15" x14ac:dyDescent="0.25">
      <c r="B48" s="239"/>
      <c r="C48" s="31">
        <v>2017</v>
      </c>
      <c r="D48" s="71">
        <v>212526.31343000001</v>
      </c>
      <c r="E48" s="71">
        <v>47769.978620000009</v>
      </c>
      <c r="F48" s="71">
        <v>26280.671149999998</v>
      </c>
      <c r="G48" s="71">
        <v>20957.716073435895</v>
      </c>
      <c r="I48" s="24"/>
    </row>
    <row r="49" spans="2:9" ht="15" x14ac:dyDescent="0.25">
      <c r="B49" s="239"/>
      <c r="C49" s="31">
        <v>2018</v>
      </c>
      <c r="D49" s="71">
        <v>252634.26025993022</v>
      </c>
      <c r="E49" s="71">
        <v>52122.182879999993</v>
      </c>
      <c r="F49" s="71">
        <v>30539.970920000003</v>
      </c>
      <c r="G49" s="71">
        <v>21310.813149184509</v>
      </c>
      <c r="I49" s="24"/>
    </row>
    <row r="50" spans="2:9" ht="15" x14ac:dyDescent="0.25">
      <c r="B50" s="239"/>
      <c r="C50" s="31">
        <v>2019</v>
      </c>
      <c r="D50" s="71">
        <v>267441.18332707358</v>
      </c>
      <c r="E50" s="71">
        <v>56533.3559481423</v>
      </c>
      <c r="F50" s="71">
        <v>34797.672428596605</v>
      </c>
      <c r="G50" s="71">
        <v>21433.472516888516</v>
      </c>
      <c r="I50" s="24"/>
    </row>
    <row r="51" spans="2:9" ht="15" x14ac:dyDescent="0.25">
      <c r="B51" s="239"/>
      <c r="C51" s="31">
        <v>2020</v>
      </c>
      <c r="D51" s="71">
        <v>248750.20627260982</v>
      </c>
      <c r="E51" s="71">
        <v>55217.310693522748</v>
      </c>
      <c r="F51" s="71">
        <v>35465.340933257554</v>
      </c>
      <c r="G51" s="71">
        <v>19495.079374029363</v>
      </c>
      <c r="I51" s="24"/>
    </row>
    <row r="52" spans="2:9" ht="15" x14ac:dyDescent="0.25">
      <c r="B52" s="239"/>
      <c r="C52" s="31">
        <v>2021</v>
      </c>
      <c r="D52" s="71">
        <v>279760.22844999994</v>
      </c>
      <c r="E52" s="71">
        <v>69599.413039999999</v>
      </c>
      <c r="F52" s="71">
        <v>39492.715659999994</v>
      </c>
      <c r="G52" s="71">
        <v>27947.219069999999</v>
      </c>
    </row>
    <row r="53" spans="2:9" ht="15" x14ac:dyDescent="0.25">
      <c r="B53" s="239"/>
      <c r="C53" s="31">
        <v>2022</v>
      </c>
      <c r="D53" s="71">
        <v>443490.74478999997</v>
      </c>
      <c r="E53" s="71">
        <v>99103.124859999996</v>
      </c>
      <c r="F53" s="71">
        <v>48674.220999999998</v>
      </c>
      <c r="G53" s="71">
        <v>50413.126520000005</v>
      </c>
    </row>
    <row r="54" spans="2:9" ht="15" x14ac:dyDescent="0.25">
      <c r="B54" s="239"/>
      <c r="C54" s="31">
        <v>2023</v>
      </c>
      <c r="D54" s="71">
        <v>451058.91108999995</v>
      </c>
      <c r="E54" s="71">
        <v>101298.31800000001</v>
      </c>
      <c r="F54" s="71">
        <v>49787.053660000012</v>
      </c>
      <c r="G54" s="71">
        <v>49944.224719999991</v>
      </c>
    </row>
    <row r="55" spans="2:9" ht="15" x14ac:dyDescent="0.25">
      <c r="B55" s="239"/>
      <c r="C55" s="35" t="s">
        <v>76</v>
      </c>
      <c r="D55" s="71">
        <v>472944.09233087848</v>
      </c>
      <c r="E55" s="71">
        <v>104955.90270175971</v>
      </c>
      <c r="F55" s="71">
        <v>54613.685779425788</v>
      </c>
      <c r="G55" s="71">
        <v>51429.4961296361</v>
      </c>
      <c r="H55" s="71"/>
      <c r="I55" s="25"/>
    </row>
    <row r="56" spans="2:9" ht="16.5" thickBot="1" x14ac:dyDescent="0.3">
      <c r="B56" s="240"/>
      <c r="C56" s="170" t="s">
        <v>80</v>
      </c>
      <c r="D56" s="171">
        <v>4.8519562972366988E-2</v>
      </c>
      <c r="E56" s="171">
        <v>3.6107062525556413E-2</v>
      </c>
      <c r="F56" s="171">
        <v>9.6945526288565981E-2</v>
      </c>
      <c r="G56" s="171">
        <v>7.9687332132031535E-3</v>
      </c>
      <c r="H56" s="25"/>
    </row>
    <row r="57" spans="2:9" ht="15.75" thickTop="1" x14ac:dyDescent="0.25">
      <c r="B57" s="241" t="s">
        <v>17</v>
      </c>
      <c r="C57" s="31">
        <v>2008</v>
      </c>
      <c r="D57" s="71">
        <v>45890.725579999998</v>
      </c>
      <c r="E57" s="71">
        <v>9893.8600799999986</v>
      </c>
      <c r="F57" s="71">
        <v>8374.4427599999999</v>
      </c>
      <c r="G57" s="71">
        <v>1749.69199</v>
      </c>
      <c r="H57" s="169"/>
      <c r="I57" s="163"/>
    </row>
    <row r="58" spans="2:9" ht="15" x14ac:dyDescent="0.25">
      <c r="B58" s="239"/>
      <c r="C58" s="31">
        <v>2009</v>
      </c>
      <c r="D58" s="71">
        <v>43980.20091</v>
      </c>
      <c r="E58" s="71">
        <v>12359.591410000001</v>
      </c>
      <c r="F58" s="71">
        <v>8890.2215199999991</v>
      </c>
      <c r="G58" s="71">
        <v>3598.9579100000001</v>
      </c>
      <c r="H58" s="169"/>
      <c r="I58" s="163"/>
    </row>
    <row r="59" spans="2:9" ht="15" x14ac:dyDescent="0.25">
      <c r="B59" s="239"/>
      <c r="C59" s="31">
        <v>2010</v>
      </c>
      <c r="D59" s="71">
        <v>49826.271249999998</v>
      </c>
      <c r="E59" s="71">
        <v>12526.862209999998</v>
      </c>
      <c r="F59" s="71">
        <v>9322.27448</v>
      </c>
      <c r="G59" s="71">
        <v>3159.03728</v>
      </c>
      <c r="H59" s="169"/>
      <c r="I59" s="163"/>
    </row>
    <row r="60" spans="2:9" ht="15" x14ac:dyDescent="0.25">
      <c r="B60" s="239"/>
      <c r="C60" s="31">
        <v>2011</v>
      </c>
      <c r="D60" s="71">
        <v>47876.759859999998</v>
      </c>
      <c r="E60" s="71">
        <v>14494.98947</v>
      </c>
      <c r="F60" s="71">
        <v>9739.6347000000005</v>
      </c>
      <c r="G60" s="71">
        <v>4720.4542999999994</v>
      </c>
      <c r="H60" s="169"/>
      <c r="I60" s="163"/>
    </row>
    <row r="61" spans="2:9" ht="15" x14ac:dyDescent="0.25">
      <c r="B61" s="239"/>
      <c r="C61" s="31">
        <v>2012</v>
      </c>
      <c r="D61" s="71">
        <v>53053.98242</v>
      </c>
      <c r="E61" s="71">
        <v>14382.418539999999</v>
      </c>
      <c r="F61" s="71">
        <v>9818.7642600000017</v>
      </c>
      <c r="G61" s="71">
        <v>4497.0637699999997</v>
      </c>
      <c r="H61" s="169"/>
      <c r="I61" s="163"/>
    </row>
    <row r="62" spans="2:9" ht="15" x14ac:dyDescent="0.25">
      <c r="B62" s="239"/>
      <c r="C62" s="31">
        <v>2013</v>
      </c>
      <c r="D62" s="71">
        <v>52008.761060000004</v>
      </c>
      <c r="E62" s="71">
        <v>12893.457480000001</v>
      </c>
      <c r="F62" s="71">
        <v>9367.1449200000006</v>
      </c>
      <c r="G62" s="71">
        <v>3474.1375400000006</v>
      </c>
      <c r="H62" s="169"/>
      <c r="I62" s="163"/>
    </row>
    <row r="63" spans="2:9" ht="15" x14ac:dyDescent="0.25">
      <c r="B63" s="239"/>
      <c r="C63" s="31">
        <v>2014</v>
      </c>
      <c r="D63" s="71">
        <v>47390.860300000008</v>
      </c>
      <c r="E63" s="71">
        <v>11467.68161</v>
      </c>
      <c r="F63" s="71">
        <v>9400.8756799999992</v>
      </c>
      <c r="G63" s="71">
        <v>2048.8229300000012</v>
      </c>
      <c r="H63" s="169"/>
      <c r="I63" s="163"/>
    </row>
    <row r="64" spans="2:9" ht="15" x14ac:dyDescent="0.25">
      <c r="B64" s="239"/>
      <c r="C64" s="31">
        <v>2015</v>
      </c>
      <c r="D64" s="71">
        <v>54154.917090000003</v>
      </c>
      <c r="E64" s="71">
        <v>13587.617</v>
      </c>
      <c r="F64" s="71">
        <v>9999.5572499999998</v>
      </c>
      <c r="G64" s="71">
        <v>3522.1006899999988</v>
      </c>
      <c r="H64" s="169"/>
      <c r="I64" s="163"/>
    </row>
    <row r="65" spans="2:10" ht="15" x14ac:dyDescent="0.25">
      <c r="B65" s="239"/>
      <c r="C65" s="31">
        <v>2016</v>
      </c>
      <c r="D65" s="71">
        <v>73384.144840000008</v>
      </c>
      <c r="E65" s="71">
        <v>13545.411470000003</v>
      </c>
      <c r="F65" s="71">
        <v>10787.816690000001</v>
      </c>
      <c r="G65" s="71">
        <v>2704.1175895905426</v>
      </c>
      <c r="H65" s="169"/>
      <c r="I65" s="163"/>
    </row>
    <row r="66" spans="2:10" ht="15" x14ac:dyDescent="0.25">
      <c r="B66" s="239"/>
      <c r="C66" s="31">
        <v>2017</v>
      </c>
      <c r="D66" s="71">
        <v>82891.532909999994</v>
      </c>
      <c r="E66" s="71">
        <v>15690.41444</v>
      </c>
      <c r="F66" s="71">
        <v>10888.545389999999</v>
      </c>
      <c r="G66" s="71">
        <v>4715.2169408336404</v>
      </c>
      <c r="H66" s="169"/>
      <c r="I66" s="163"/>
    </row>
    <row r="67" spans="2:10" ht="15" x14ac:dyDescent="0.25">
      <c r="B67" s="239"/>
      <c r="C67" s="31">
        <v>2018</v>
      </c>
      <c r="D67" s="71">
        <v>90714.24553</v>
      </c>
      <c r="E67" s="71">
        <v>16472.967339999999</v>
      </c>
      <c r="F67" s="71">
        <v>11811.03391</v>
      </c>
      <c r="G67" s="71">
        <v>4684.9371300000003</v>
      </c>
      <c r="H67" s="169"/>
      <c r="I67" s="163"/>
    </row>
    <row r="68" spans="2:10" ht="15" x14ac:dyDescent="0.25">
      <c r="B68" s="239"/>
      <c r="C68" s="31">
        <v>2019</v>
      </c>
      <c r="D68" s="71">
        <v>95173.975624308441</v>
      </c>
      <c r="E68" s="71">
        <v>18383.109380165159</v>
      </c>
      <c r="F68" s="71">
        <v>14488.50082527218</v>
      </c>
      <c r="G68" s="71">
        <v>3874.0378572269442</v>
      </c>
      <c r="H68" s="169"/>
      <c r="I68" s="163"/>
      <c r="J68" s="3"/>
    </row>
    <row r="69" spans="2:10" ht="15" x14ac:dyDescent="0.25">
      <c r="B69" s="239"/>
      <c r="C69" s="31">
        <v>2020</v>
      </c>
      <c r="D69" s="71">
        <v>86941.971224391222</v>
      </c>
      <c r="E69" s="71">
        <v>19721.521864495371</v>
      </c>
      <c r="F69" s="71">
        <v>14159.771727809826</v>
      </c>
      <c r="G69" s="71">
        <v>5577.2673498334725</v>
      </c>
      <c r="H69" s="169"/>
      <c r="I69" s="163"/>
      <c r="J69" s="3"/>
    </row>
    <row r="70" spans="2:10" ht="15" x14ac:dyDescent="0.25">
      <c r="B70" s="239"/>
      <c r="C70" s="31">
        <v>2021</v>
      </c>
      <c r="D70" s="71">
        <v>106586.06906376465</v>
      </c>
      <c r="E70" s="71">
        <v>22222.958497053292</v>
      </c>
      <c r="F70" s="71">
        <v>14920.791365039788</v>
      </c>
      <c r="G70" s="71">
        <v>5886.2422849891573</v>
      </c>
      <c r="H70" s="169"/>
      <c r="I70" s="163"/>
      <c r="J70" s="3"/>
    </row>
    <row r="71" spans="2:10" ht="15" x14ac:dyDescent="0.25">
      <c r="B71" s="239"/>
      <c r="C71" s="31">
        <v>2022</v>
      </c>
      <c r="D71" s="71">
        <v>139474.34423999998</v>
      </c>
      <c r="E71" s="71">
        <v>26943.406799999997</v>
      </c>
      <c r="F71" s="71">
        <v>17518.431989999997</v>
      </c>
      <c r="G71" s="71">
        <v>9409.6421200000004</v>
      </c>
      <c r="H71" s="169"/>
      <c r="I71" s="163"/>
      <c r="J71" s="3"/>
    </row>
    <row r="72" spans="2:10" ht="15" x14ac:dyDescent="0.25">
      <c r="B72" s="239"/>
      <c r="C72" s="31">
        <v>2023</v>
      </c>
      <c r="D72" s="71">
        <v>131955.23295999999</v>
      </c>
      <c r="E72" s="71">
        <v>26663.927909999995</v>
      </c>
      <c r="F72" s="71">
        <v>17673.388410000003</v>
      </c>
      <c r="G72" s="71">
        <v>8908.0929099999976</v>
      </c>
      <c r="H72" s="169"/>
      <c r="I72" s="163"/>
      <c r="J72" s="3"/>
    </row>
    <row r="73" spans="2:10" ht="15" x14ac:dyDescent="0.25">
      <c r="B73" s="239"/>
      <c r="C73" s="35" t="s">
        <v>76</v>
      </c>
      <c r="D73" s="71">
        <v>162713.06040074528</v>
      </c>
      <c r="E73" s="71">
        <v>31975.916354011963</v>
      </c>
      <c r="F73" s="71">
        <v>18572.091110409405</v>
      </c>
      <c r="G73" s="71">
        <v>13693.317867818227</v>
      </c>
      <c r="H73" s="71"/>
      <c r="I73" s="25"/>
      <c r="J73" s="3"/>
    </row>
    <row r="74" spans="2:10" ht="16.5" thickBot="1" x14ac:dyDescent="0.3">
      <c r="B74" s="240"/>
      <c r="C74" s="170" t="s">
        <v>80</v>
      </c>
      <c r="D74" s="171">
        <v>0.23309289636182146</v>
      </c>
      <c r="E74" s="171">
        <v>0.19922002721961188</v>
      </c>
      <c r="F74" s="171">
        <v>5.0850616732946087E-2</v>
      </c>
      <c r="G74" s="171">
        <v>0.50467955139486342</v>
      </c>
      <c r="H74" s="25"/>
      <c r="J74" s="3"/>
    </row>
    <row r="75" spans="2:10" ht="15.75" thickTop="1" x14ac:dyDescent="0.25">
      <c r="B75" s="241" t="s">
        <v>18</v>
      </c>
      <c r="C75" s="31">
        <v>2008</v>
      </c>
      <c r="D75" s="71">
        <v>68702.599564063159</v>
      </c>
      <c r="E75" s="71">
        <v>16346.186495513484</v>
      </c>
      <c r="F75" s="71">
        <v>12398.509568334499</v>
      </c>
      <c r="G75" s="71">
        <v>3913.6350051488052</v>
      </c>
      <c r="H75" s="169"/>
      <c r="I75" s="163"/>
    </row>
    <row r="76" spans="2:10" ht="15" x14ac:dyDescent="0.25">
      <c r="B76" s="239"/>
      <c r="C76" s="31">
        <v>2009</v>
      </c>
      <c r="D76" s="71">
        <v>67394.095905949434</v>
      </c>
      <c r="E76" s="71">
        <v>15198.375889021936</v>
      </c>
      <c r="F76" s="71">
        <v>12820.918428556659</v>
      </c>
      <c r="G76" s="71">
        <v>2144.629767751851</v>
      </c>
      <c r="H76" s="169"/>
      <c r="I76" s="163"/>
    </row>
    <row r="77" spans="2:10" ht="15" x14ac:dyDescent="0.25">
      <c r="B77" s="239"/>
      <c r="C77" s="31">
        <v>2010</v>
      </c>
      <c r="D77" s="71">
        <v>58223.889238622687</v>
      </c>
      <c r="E77" s="71">
        <v>14922.269185238931</v>
      </c>
      <c r="F77" s="71">
        <v>11417.908740252549</v>
      </c>
      <c r="G77" s="71">
        <v>3420.6247182932843</v>
      </c>
      <c r="H77" s="169"/>
      <c r="I77" s="163"/>
    </row>
    <row r="78" spans="2:10" ht="15" x14ac:dyDescent="0.25">
      <c r="B78" s="239"/>
      <c r="C78" s="31">
        <v>2011</v>
      </c>
      <c r="D78" s="71">
        <v>56422.21831759117</v>
      </c>
      <c r="E78" s="71">
        <v>14576.741875925667</v>
      </c>
      <c r="F78" s="71">
        <v>9717.8787491267285</v>
      </c>
      <c r="G78" s="71">
        <v>4823.9506267989391</v>
      </c>
      <c r="H78" s="169"/>
      <c r="I78" s="163"/>
    </row>
    <row r="79" spans="2:10" ht="15" x14ac:dyDescent="0.25">
      <c r="B79" s="239"/>
      <c r="C79" s="31">
        <v>2012</v>
      </c>
      <c r="D79" s="71">
        <v>73724.582322352944</v>
      </c>
      <c r="E79" s="71">
        <v>21668.833645882354</v>
      </c>
      <c r="F79" s="71">
        <v>13410.448261764705</v>
      </c>
      <c r="G79" s="71">
        <v>8226.7839135294125</v>
      </c>
      <c r="H79" s="169"/>
      <c r="I79" s="163"/>
    </row>
    <row r="80" spans="2:10" ht="15" x14ac:dyDescent="0.25">
      <c r="B80" s="239"/>
      <c r="C80" s="31">
        <v>2013</v>
      </c>
      <c r="D80" s="71">
        <v>67874.188079999993</v>
      </c>
      <c r="E80" s="71">
        <v>21020.553289999996</v>
      </c>
      <c r="F80" s="71">
        <v>10466.124489999998</v>
      </c>
      <c r="G80" s="71">
        <v>10482.60173</v>
      </c>
      <c r="H80" s="169"/>
      <c r="I80" s="163"/>
    </row>
    <row r="81" spans="2:9" ht="15" x14ac:dyDescent="0.25">
      <c r="B81" s="239"/>
      <c r="C81" s="31">
        <v>2014</v>
      </c>
      <c r="D81" s="71">
        <v>61482.264499999997</v>
      </c>
      <c r="E81" s="71">
        <v>16392.050429999999</v>
      </c>
      <c r="F81" s="71">
        <v>10475.831910000001</v>
      </c>
      <c r="G81" s="71">
        <v>5980.6526999999996</v>
      </c>
      <c r="H81" s="169"/>
      <c r="I81" s="163"/>
    </row>
    <row r="82" spans="2:9" ht="15" x14ac:dyDescent="0.25">
      <c r="B82" s="239"/>
      <c r="C82" s="31">
        <v>2015</v>
      </c>
      <c r="D82" s="71">
        <v>57235.142929999995</v>
      </c>
      <c r="E82" s="71">
        <v>14171.816310000002</v>
      </c>
      <c r="F82" s="71">
        <v>10677.021699999999</v>
      </c>
      <c r="G82" s="71">
        <v>3477.0135600000012</v>
      </c>
      <c r="H82" s="169"/>
      <c r="I82" s="163"/>
    </row>
    <row r="83" spans="2:9" ht="15" x14ac:dyDescent="0.25">
      <c r="B83" s="239"/>
      <c r="C83" s="31">
        <v>2016</v>
      </c>
      <c r="D83" s="71">
        <v>74617.78813999999</v>
      </c>
      <c r="E83" s="71">
        <v>17769.500839999997</v>
      </c>
      <c r="F83" s="71">
        <v>11478.269400000001</v>
      </c>
      <c r="G83" s="71">
        <v>6288.3689457603859</v>
      </c>
      <c r="H83" s="169"/>
      <c r="I83" s="163"/>
    </row>
    <row r="84" spans="2:9" ht="15" x14ac:dyDescent="0.25">
      <c r="B84" s="239"/>
      <c r="C84" s="31">
        <v>2017</v>
      </c>
      <c r="D84" s="71">
        <v>80607.434028500007</v>
      </c>
      <c r="E84" s="71">
        <v>16375.409100572373</v>
      </c>
      <c r="F84" s="71">
        <v>11937.669450000001</v>
      </c>
      <c r="G84" s="71">
        <v>4357.6584370596283</v>
      </c>
      <c r="H84" s="169"/>
      <c r="I84" s="163"/>
    </row>
    <row r="85" spans="2:9" ht="15" x14ac:dyDescent="0.25">
      <c r="B85" s="239"/>
      <c r="C85" s="31">
        <v>2018</v>
      </c>
      <c r="D85" s="71">
        <v>76475.570829999997</v>
      </c>
      <c r="E85" s="71">
        <v>16914.173755166812</v>
      </c>
      <c r="F85" s="71">
        <v>11874.9158269</v>
      </c>
      <c r="G85" s="71">
        <v>4885.6768151640663</v>
      </c>
      <c r="H85" s="169"/>
      <c r="I85" s="163"/>
    </row>
    <row r="86" spans="2:9" ht="15" x14ac:dyDescent="0.25">
      <c r="B86" s="239"/>
      <c r="C86" s="31">
        <v>2019</v>
      </c>
      <c r="D86" s="71">
        <v>88666.861226047331</v>
      </c>
      <c r="E86" s="71">
        <v>19120.408231872676</v>
      </c>
      <c r="F86" s="71">
        <v>12933.439364084334</v>
      </c>
      <c r="G86" s="71">
        <v>6008.2338241748921</v>
      </c>
      <c r="H86" s="169"/>
      <c r="I86" s="163"/>
    </row>
    <row r="87" spans="2:9" ht="15" x14ac:dyDescent="0.25">
      <c r="B87" s="239"/>
      <c r="C87" s="31">
        <v>2020</v>
      </c>
      <c r="D87" s="71">
        <v>79205.322822949456</v>
      </c>
      <c r="E87" s="71">
        <v>20943.837454483011</v>
      </c>
      <c r="F87" s="71">
        <v>13857.042933963898</v>
      </c>
      <c r="G87" s="71">
        <v>6887.7790646335761</v>
      </c>
      <c r="H87" s="169"/>
      <c r="I87" s="163"/>
    </row>
    <row r="88" spans="2:9" ht="15" x14ac:dyDescent="0.25">
      <c r="B88" s="239"/>
      <c r="C88" s="31">
        <v>2021</v>
      </c>
      <c r="D88" s="71">
        <v>89824.296749999994</v>
      </c>
      <c r="E88" s="71">
        <v>25188.312900000004</v>
      </c>
      <c r="F88" s="71">
        <v>17401.725490000001</v>
      </c>
      <c r="G88" s="71">
        <v>7711.6864100000066</v>
      </c>
      <c r="H88" s="169"/>
      <c r="I88" s="163"/>
    </row>
    <row r="89" spans="2:9" ht="15" x14ac:dyDescent="0.25">
      <c r="B89" s="239"/>
      <c r="C89" s="31">
        <v>2022</v>
      </c>
      <c r="D89" s="71">
        <v>116152.35371</v>
      </c>
      <c r="E89" s="71">
        <v>26026.585059999994</v>
      </c>
      <c r="F89" s="71">
        <v>20963.112860000001</v>
      </c>
      <c r="G89" s="71">
        <v>5029.6794099999934</v>
      </c>
      <c r="H89" s="169"/>
      <c r="I89" s="163"/>
    </row>
    <row r="90" spans="2:9" ht="15" x14ac:dyDescent="0.25">
      <c r="B90" s="239"/>
      <c r="C90" s="31">
        <v>2023</v>
      </c>
      <c r="D90" s="71">
        <v>119912.12866</v>
      </c>
      <c r="E90" s="71">
        <v>28370.478499999994</v>
      </c>
      <c r="F90" s="71">
        <v>17249.92182</v>
      </c>
      <c r="G90" s="71">
        <v>11118.256719999992</v>
      </c>
      <c r="H90" s="169"/>
      <c r="I90" s="163"/>
    </row>
    <row r="91" spans="2:9" ht="15" x14ac:dyDescent="0.25">
      <c r="B91" s="239"/>
      <c r="C91" s="35" t="s">
        <v>76</v>
      </c>
      <c r="D91" s="71">
        <v>130162.11199999999</v>
      </c>
      <c r="E91" s="71">
        <v>29329.038</v>
      </c>
      <c r="F91" s="71">
        <v>17740.485000000001</v>
      </c>
      <c r="G91" s="71">
        <v>11838.839806778053</v>
      </c>
      <c r="H91" s="71"/>
      <c r="I91" s="25"/>
    </row>
    <row r="92" spans="2:9" ht="16.5" thickBot="1" x14ac:dyDescent="0.3">
      <c r="B92" s="240"/>
      <c r="C92" s="170" t="s">
        <v>80</v>
      </c>
      <c r="D92" s="171">
        <v>8.5479120874110179E-2</v>
      </c>
      <c r="E92" s="171">
        <v>3.3787216525093394E-2</v>
      </c>
      <c r="F92" s="171">
        <v>2.8438574105955051E-2</v>
      </c>
      <c r="G92" s="171">
        <v>4.2299462212814248E-2</v>
      </c>
      <c r="H92" s="25"/>
      <c r="I92" s="25"/>
    </row>
    <row r="93" spans="2:9" ht="15.75" thickTop="1" x14ac:dyDescent="0.25">
      <c r="B93" s="242" t="s">
        <v>100</v>
      </c>
      <c r="C93" s="31">
        <v>2008</v>
      </c>
      <c r="D93" s="71"/>
      <c r="E93" s="71"/>
      <c r="F93" s="71"/>
      <c r="G93" s="71"/>
      <c r="H93" s="25"/>
    </row>
    <row r="94" spans="2:9" ht="15" x14ac:dyDescent="0.25">
      <c r="B94" s="243"/>
      <c r="C94" s="31">
        <v>2009</v>
      </c>
      <c r="D94" s="71"/>
      <c r="E94" s="71"/>
      <c r="F94" s="71"/>
      <c r="G94" s="71"/>
      <c r="H94" s="25"/>
    </row>
    <row r="95" spans="2:9" ht="15" x14ac:dyDescent="0.25">
      <c r="B95" s="243"/>
      <c r="C95" s="31">
        <v>2010</v>
      </c>
      <c r="D95" s="71"/>
      <c r="E95" s="71"/>
      <c r="F95" s="71"/>
      <c r="G95" s="71"/>
      <c r="H95" s="25"/>
    </row>
    <row r="96" spans="2:9" ht="15" x14ac:dyDescent="0.25">
      <c r="B96" s="243"/>
      <c r="C96" s="31">
        <v>2011</v>
      </c>
      <c r="D96" s="71"/>
      <c r="E96" s="71"/>
      <c r="F96" s="71"/>
      <c r="G96" s="71"/>
      <c r="H96" s="25"/>
    </row>
    <row r="97" spans="2:9" ht="15" x14ac:dyDescent="0.25">
      <c r="B97" s="243"/>
      <c r="C97" s="31">
        <v>2012</v>
      </c>
      <c r="D97" s="71"/>
      <c r="E97" s="71"/>
      <c r="F97" s="71"/>
      <c r="G97" s="71"/>
      <c r="H97" s="25"/>
    </row>
    <row r="98" spans="2:9" ht="15" x14ac:dyDescent="0.25">
      <c r="B98" s="243"/>
      <c r="C98" s="31">
        <v>2013</v>
      </c>
      <c r="D98" s="71"/>
      <c r="E98" s="71"/>
      <c r="F98" s="71"/>
      <c r="G98" s="71"/>
      <c r="H98" s="25"/>
    </row>
    <row r="99" spans="2:9" ht="15" x14ac:dyDescent="0.25">
      <c r="B99" s="243"/>
      <c r="C99" s="31">
        <v>2014</v>
      </c>
      <c r="D99" s="71"/>
      <c r="E99" s="71"/>
      <c r="F99" s="71"/>
      <c r="G99" s="71"/>
      <c r="H99" s="25"/>
    </row>
    <row r="100" spans="2:9" ht="15" x14ac:dyDescent="0.25">
      <c r="B100" s="243"/>
      <c r="C100" s="31">
        <v>2015</v>
      </c>
      <c r="D100" s="71"/>
      <c r="E100" s="71"/>
      <c r="F100" s="71"/>
      <c r="G100" s="71"/>
      <c r="H100" s="25"/>
    </row>
    <row r="101" spans="2:9" ht="15" x14ac:dyDescent="0.25">
      <c r="B101" s="243"/>
      <c r="C101" s="31">
        <v>2016</v>
      </c>
      <c r="D101" s="172"/>
      <c r="E101" s="172"/>
      <c r="F101" s="172"/>
      <c r="G101" s="172"/>
      <c r="H101" s="25"/>
    </row>
    <row r="102" spans="2:9" ht="15" x14ac:dyDescent="0.25">
      <c r="B102" s="243"/>
      <c r="C102" s="31">
        <v>2017</v>
      </c>
      <c r="D102" s="71">
        <v>20351.034529999997</v>
      </c>
      <c r="E102" s="71">
        <v>6973.4189800000022</v>
      </c>
      <c r="F102" s="71">
        <v>4018.6074299999996</v>
      </c>
      <c r="G102" s="71">
        <v>2901.4905097278561</v>
      </c>
      <c r="H102" s="25"/>
    </row>
    <row r="103" spans="2:9" ht="15" x14ac:dyDescent="0.25">
      <c r="B103" s="243"/>
      <c r="C103" s="31">
        <v>2018</v>
      </c>
      <c r="D103" s="71">
        <v>29414.724949999996</v>
      </c>
      <c r="E103" s="71">
        <v>7974.7650399999993</v>
      </c>
      <c r="F103" s="71">
        <v>4725.7506100000001</v>
      </c>
      <c r="G103" s="71">
        <v>5944.5929447105937</v>
      </c>
      <c r="H103" s="25"/>
    </row>
    <row r="104" spans="2:9" ht="15" x14ac:dyDescent="0.25">
      <c r="B104" s="243"/>
      <c r="C104" s="31">
        <v>2019</v>
      </c>
      <c r="D104" s="71">
        <v>40135.829250000003</v>
      </c>
      <c r="E104" s="71">
        <v>8294.8355994243575</v>
      </c>
      <c r="F104" s="71">
        <v>5464.9333640263558</v>
      </c>
      <c r="G104" s="71">
        <v>5177.7599715885835</v>
      </c>
      <c r="H104" s="25"/>
    </row>
    <row r="105" spans="2:9" ht="15" x14ac:dyDescent="0.25">
      <c r="B105" s="243"/>
      <c r="C105" s="31">
        <v>2020</v>
      </c>
      <c r="D105" s="71">
        <v>24886.749490000002</v>
      </c>
      <c r="E105" s="71">
        <v>7739.7535400000006</v>
      </c>
      <c r="F105" s="71">
        <v>4315.6131299999997</v>
      </c>
      <c r="G105" s="71">
        <v>3424.14041</v>
      </c>
      <c r="H105" s="25"/>
    </row>
    <row r="106" spans="2:9" ht="15" x14ac:dyDescent="0.25">
      <c r="B106" s="243"/>
      <c r="C106" s="31">
        <v>2021</v>
      </c>
      <c r="D106" s="71">
        <v>31832.297019999998</v>
      </c>
      <c r="E106" s="71">
        <v>7767.9978399999991</v>
      </c>
      <c r="F106" s="71">
        <v>5231.4616699999997</v>
      </c>
      <c r="G106" s="71">
        <v>2346.1375999999991</v>
      </c>
      <c r="H106" s="25"/>
    </row>
    <row r="107" spans="2:9" ht="15" x14ac:dyDescent="0.25">
      <c r="B107" s="243"/>
      <c r="C107" s="31">
        <v>2022</v>
      </c>
      <c r="D107" s="71">
        <v>48234.786399999997</v>
      </c>
      <c r="E107" s="71">
        <v>8401.9496999999992</v>
      </c>
      <c r="F107" s="71">
        <v>5779.8470099999995</v>
      </c>
      <c r="G107" s="71">
        <v>2228.0115099999994</v>
      </c>
      <c r="H107" s="25"/>
    </row>
    <row r="108" spans="2:9" ht="15" x14ac:dyDescent="0.25">
      <c r="B108" s="243"/>
      <c r="C108" s="31">
        <v>2023</v>
      </c>
      <c r="D108" s="71">
        <v>43616.289250000002</v>
      </c>
      <c r="E108" s="71">
        <v>9002.7703900000015</v>
      </c>
      <c r="F108" s="71">
        <v>6416.5922399999999</v>
      </c>
      <c r="G108" s="71">
        <v>2579.0861199999999</v>
      </c>
      <c r="H108" s="25"/>
    </row>
    <row r="109" spans="2:9" ht="15" x14ac:dyDescent="0.25">
      <c r="B109" s="243"/>
      <c r="C109" s="35" t="s">
        <v>76</v>
      </c>
      <c r="D109" s="71">
        <v>52982.726673329395</v>
      </c>
      <c r="E109" s="71">
        <v>10224.906067612566</v>
      </c>
      <c r="F109" s="71">
        <v>7435.3718634848346</v>
      </c>
      <c r="G109" s="71">
        <v>2849.7818992756329</v>
      </c>
      <c r="H109" s="71"/>
      <c r="I109" s="25"/>
    </row>
    <row r="110" spans="2:9" ht="16.5" thickBot="1" x14ac:dyDescent="0.3">
      <c r="B110" s="244"/>
      <c r="C110" s="170" t="s">
        <v>80</v>
      </c>
      <c r="D110" s="171">
        <v>0.21474631575471295</v>
      </c>
      <c r="E110" s="171">
        <v>0.13575106602408468</v>
      </c>
      <c r="F110" s="171">
        <v>0.15877269201148969</v>
      </c>
      <c r="G110" s="171">
        <v>8.1597928233483233E-2</v>
      </c>
      <c r="H110" s="25"/>
    </row>
    <row r="111" spans="2:9" ht="15" customHeight="1" thickTop="1" x14ac:dyDescent="0.25">
      <c r="B111" s="242" t="s">
        <v>19</v>
      </c>
      <c r="C111" s="31">
        <v>2008</v>
      </c>
      <c r="D111" s="71">
        <v>32735.494473957689</v>
      </c>
      <c r="E111" s="71">
        <v>9758.0589985921506</v>
      </c>
      <c r="F111" s="71">
        <v>6481.2257728818877</v>
      </c>
      <c r="G111" s="71">
        <v>3218.0773232224747</v>
      </c>
      <c r="H111" s="169"/>
      <c r="I111" s="163"/>
    </row>
    <row r="112" spans="2:9" ht="15" x14ac:dyDescent="0.25">
      <c r="B112" s="243"/>
      <c r="C112" s="31">
        <v>2009</v>
      </c>
      <c r="D112" s="71">
        <v>31856.257382208045</v>
      </c>
      <c r="E112" s="71">
        <v>9361.7794350125005</v>
      </c>
      <c r="F112" s="71">
        <v>6961.6136234366058</v>
      </c>
      <c r="G112" s="71">
        <v>2386.2324857838162</v>
      </c>
      <c r="H112" s="169"/>
      <c r="I112" s="163"/>
    </row>
    <row r="113" spans="2:9" ht="15" x14ac:dyDescent="0.25">
      <c r="B113" s="243"/>
      <c r="C113" s="31">
        <v>2010</v>
      </c>
      <c r="D113" s="71">
        <v>39309.912996736814</v>
      </c>
      <c r="E113" s="71">
        <v>12145.865644420841</v>
      </c>
      <c r="F113" s="71">
        <v>7163.3579713007657</v>
      </c>
      <c r="G113" s="71">
        <v>4304.9049461983686</v>
      </c>
      <c r="H113" s="169"/>
      <c r="I113" s="163"/>
    </row>
    <row r="114" spans="2:9" ht="15" x14ac:dyDescent="0.25">
      <c r="B114" s="243"/>
      <c r="C114" s="31">
        <v>2011</v>
      </c>
      <c r="D114" s="71">
        <v>36953.678239154637</v>
      </c>
      <c r="E114" s="71">
        <v>9244.2139443248761</v>
      </c>
      <c r="F114" s="71">
        <v>5819.0447707614494</v>
      </c>
      <c r="G114" s="71">
        <v>3242.7992699452452</v>
      </c>
      <c r="H114" s="169"/>
      <c r="I114" s="163"/>
    </row>
    <row r="115" spans="2:9" ht="15" x14ac:dyDescent="0.25">
      <c r="B115" s="243"/>
      <c r="C115" s="31">
        <v>2012</v>
      </c>
      <c r="D115" s="71">
        <v>30529.379559999958</v>
      </c>
      <c r="E115" s="71">
        <v>8450.941559999992</v>
      </c>
      <c r="F115" s="71">
        <v>6103.1737899999971</v>
      </c>
      <c r="G115" s="71">
        <v>2338.494829999996</v>
      </c>
      <c r="H115" s="169"/>
      <c r="I115" s="163"/>
    </row>
    <row r="116" spans="2:9" ht="15" x14ac:dyDescent="0.25">
      <c r="B116" s="243"/>
      <c r="C116" s="31">
        <v>2013</v>
      </c>
      <c r="D116" s="71">
        <v>35465.426639999976</v>
      </c>
      <c r="E116" s="71">
        <v>9443.59836</v>
      </c>
      <c r="F116" s="71">
        <v>6408.4830400000028</v>
      </c>
      <c r="G116" s="71">
        <v>2991.5699899999981</v>
      </c>
      <c r="H116" s="169"/>
      <c r="I116" s="163"/>
    </row>
    <row r="117" spans="2:9" ht="15" x14ac:dyDescent="0.25">
      <c r="B117" s="243"/>
      <c r="C117" s="31">
        <v>2014</v>
      </c>
      <c r="D117" s="71">
        <v>34779.459669999975</v>
      </c>
      <c r="E117" s="71">
        <v>10627.427889999995</v>
      </c>
      <c r="F117" s="71">
        <v>7398.4213200000013</v>
      </c>
      <c r="G117" s="71">
        <v>3367.2605999999969</v>
      </c>
      <c r="H117" s="169"/>
      <c r="I117" s="163"/>
    </row>
    <row r="118" spans="2:9" ht="15" x14ac:dyDescent="0.25">
      <c r="B118" s="243"/>
      <c r="C118" s="31">
        <v>2015</v>
      </c>
      <c r="D118" s="71">
        <v>26107.202939999966</v>
      </c>
      <c r="E118" s="71">
        <v>5653.5551018947372</v>
      </c>
      <c r="F118" s="71">
        <v>4966.7574526329117</v>
      </c>
      <c r="G118" s="71">
        <v>314.73100190022569</v>
      </c>
      <c r="H118" s="169"/>
      <c r="I118" s="163"/>
    </row>
    <row r="119" spans="2:9" ht="15" x14ac:dyDescent="0.25">
      <c r="B119" s="243"/>
      <c r="C119" s="31">
        <v>2016</v>
      </c>
      <c r="D119" s="71">
        <v>23122.069380538655</v>
      </c>
      <c r="E119" s="71">
        <v>7156</v>
      </c>
      <c r="F119" s="71">
        <v>5109.6909500000002</v>
      </c>
      <c r="G119" s="71">
        <v>2063.6379323155202</v>
      </c>
      <c r="H119" s="169"/>
      <c r="I119" s="163"/>
    </row>
    <row r="120" spans="2:9" ht="15" x14ac:dyDescent="0.25">
      <c r="B120" s="243"/>
      <c r="C120" s="31">
        <v>2017</v>
      </c>
      <c r="D120" s="71">
        <v>8410.5065100000138</v>
      </c>
      <c r="E120" s="71">
        <v>2159.7204100000035</v>
      </c>
      <c r="F120" s="71">
        <v>1830.7217899999964</v>
      </c>
      <c r="G120" s="71">
        <v>323.06167668918886</v>
      </c>
      <c r="H120" s="169"/>
      <c r="I120" s="163"/>
    </row>
    <row r="121" spans="2:9" ht="15" x14ac:dyDescent="0.25">
      <c r="B121" s="243"/>
      <c r="C121" s="31">
        <v>2018</v>
      </c>
      <c r="D121" s="71">
        <v>8884.6207100000011</v>
      </c>
      <c r="E121" s="71">
        <v>1763.9169099999992</v>
      </c>
      <c r="F121" s="71">
        <v>1605.6724899999997</v>
      </c>
      <c r="G121" s="71">
        <v>155.38882093763209</v>
      </c>
      <c r="H121" s="169"/>
      <c r="I121" s="163"/>
    </row>
    <row r="122" spans="2:9" ht="15" x14ac:dyDescent="0.25">
      <c r="B122" s="243"/>
      <c r="C122" s="31">
        <v>2019</v>
      </c>
      <c r="D122" s="71">
        <v>9317.8778300000013</v>
      </c>
      <c r="E122" s="71">
        <v>2257.9898100000005</v>
      </c>
      <c r="F122" s="71">
        <v>1840.8224200000002</v>
      </c>
      <c r="G122" s="71">
        <v>417.16739000000069</v>
      </c>
      <c r="H122" s="169"/>
      <c r="I122" s="163"/>
    </row>
    <row r="123" spans="2:9" ht="15" x14ac:dyDescent="0.25">
      <c r="B123" s="243"/>
      <c r="C123" s="31">
        <v>2020</v>
      </c>
      <c r="D123" s="71">
        <v>10868.48955</v>
      </c>
      <c r="E123" s="71">
        <v>2379.8173899999983</v>
      </c>
      <c r="F123" s="71">
        <v>1862.17075</v>
      </c>
      <c r="G123" s="71">
        <v>516.32896999999855</v>
      </c>
      <c r="H123" s="169"/>
      <c r="I123" s="163"/>
    </row>
    <row r="124" spans="2:9" ht="15" x14ac:dyDescent="0.25">
      <c r="B124" s="243"/>
      <c r="C124" s="31">
        <v>2021</v>
      </c>
      <c r="D124" s="71">
        <v>25602.259149999983</v>
      </c>
      <c r="E124" s="71">
        <v>6058.2262076000015</v>
      </c>
      <c r="F124" s="71">
        <v>2426.4225900000029</v>
      </c>
      <c r="G124" s="71">
        <v>3550.2566276000071</v>
      </c>
      <c r="H124" s="169"/>
      <c r="I124" s="163"/>
    </row>
    <row r="125" spans="2:9" ht="15" x14ac:dyDescent="0.25">
      <c r="B125" s="243"/>
      <c r="C125" s="31">
        <v>2022</v>
      </c>
      <c r="D125" s="71">
        <v>72656.842529999994</v>
      </c>
      <c r="E125" s="71">
        <v>16341.377410000001</v>
      </c>
      <c r="F125" s="71">
        <v>9417.8904700000003</v>
      </c>
      <c r="G125" s="71">
        <v>6707.047770000001</v>
      </c>
      <c r="H125" s="169"/>
      <c r="I125" s="163"/>
    </row>
    <row r="126" spans="2:9" ht="15" x14ac:dyDescent="0.25">
      <c r="B126" s="243"/>
      <c r="C126" s="31">
        <v>2023</v>
      </c>
      <c r="D126" s="71">
        <v>67647.366689999995</v>
      </c>
      <c r="E126" s="71">
        <v>15788.577435999989</v>
      </c>
      <c r="F126" s="71">
        <v>9805.9596799999999</v>
      </c>
      <c r="G126" s="71">
        <v>5946.1618859999871</v>
      </c>
      <c r="H126" s="169"/>
      <c r="I126" s="163"/>
    </row>
    <row r="127" spans="2:9" ht="15" x14ac:dyDescent="0.25">
      <c r="B127" s="243"/>
      <c r="C127" s="35" t="s">
        <v>76</v>
      </c>
      <c r="D127" s="71">
        <v>83408.256344321082</v>
      </c>
      <c r="E127" s="71">
        <v>15903.400820708906</v>
      </c>
      <c r="F127" s="71">
        <v>11009.630585491452</v>
      </c>
      <c r="G127" s="71">
        <v>4999.4647188409126</v>
      </c>
      <c r="H127" s="71"/>
      <c r="I127" s="25"/>
    </row>
    <row r="128" spans="2:9" ht="16.5" thickBot="1" x14ac:dyDescent="0.3">
      <c r="B128" s="244"/>
      <c r="C128" s="170" t="s">
        <v>80</v>
      </c>
      <c r="D128" s="171">
        <v>0.23298600411966883</v>
      </c>
      <c r="E128" s="171">
        <v>7.2725605061229664E-3</v>
      </c>
      <c r="F128" s="171">
        <v>0.12274891441236803</v>
      </c>
      <c r="G128" s="171">
        <v>-0.17698671360770513</v>
      </c>
    </row>
    <row r="129" spans="1:14" ht="14.25" thickTop="1" x14ac:dyDescent="0.25"/>
    <row r="131" spans="1:14" ht="15" x14ac:dyDescent="0.25">
      <c r="B131" s="65" t="s">
        <v>98</v>
      </c>
    </row>
    <row r="132" spans="1:14" x14ac:dyDescent="0.25">
      <c r="B132" s="23" t="s">
        <v>103</v>
      </c>
      <c r="E132" s="3"/>
      <c r="F132" s="3"/>
      <c r="G132" s="3"/>
    </row>
    <row r="133" spans="1:14" x14ac:dyDescent="0.25">
      <c r="D133" s="3"/>
      <c r="E133" s="3"/>
      <c r="F133" s="3"/>
      <c r="G133" s="3"/>
    </row>
    <row r="134" spans="1:14" ht="28.5" x14ac:dyDescent="0.45">
      <c r="A134" s="12" t="s">
        <v>47</v>
      </c>
      <c r="B134" s="13" t="s">
        <v>104</v>
      </c>
    </row>
    <row r="135" spans="1:14" ht="9.75" customHeight="1" x14ac:dyDescent="0.25"/>
    <row r="136" spans="1:14" ht="16.5" thickBot="1" x14ac:dyDescent="0.3">
      <c r="B136" s="173" t="s">
        <v>25</v>
      </c>
      <c r="C136" s="173" t="s">
        <v>26</v>
      </c>
      <c r="D136" s="173"/>
      <c r="E136" s="174">
        <v>2015</v>
      </c>
      <c r="F136" s="174">
        <v>2016</v>
      </c>
      <c r="G136" s="174">
        <v>2017</v>
      </c>
      <c r="H136" s="174">
        <v>2018</v>
      </c>
      <c r="I136" s="174">
        <v>2019</v>
      </c>
      <c r="J136" s="174">
        <v>2020</v>
      </c>
      <c r="K136" s="174">
        <v>2021</v>
      </c>
      <c r="L136" s="174">
        <v>2022</v>
      </c>
      <c r="M136" s="174">
        <v>2023</v>
      </c>
      <c r="N136" s="174">
        <v>2024</v>
      </c>
    </row>
    <row r="137" spans="1:14" ht="16.5" thickTop="1" x14ac:dyDescent="0.25">
      <c r="B137" s="44" t="s">
        <v>27</v>
      </c>
      <c r="C137" s="45" t="s">
        <v>105</v>
      </c>
      <c r="D137" s="175"/>
      <c r="E137" s="176">
        <v>278.00520134301001</v>
      </c>
      <c r="F137" s="177">
        <v>345.48539312680543</v>
      </c>
      <c r="G137" s="176">
        <v>393.91872447413277</v>
      </c>
      <c r="H137" s="177">
        <v>428.31631797927423</v>
      </c>
      <c r="I137" s="176">
        <v>455.47981746400001</v>
      </c>
      <c r="J137" s="177">
        <v>400.60544674250002</v>
      </c>
      <c r="K137" s="176">
        <v>525.16043512368003</v>
      </c>
      <c r="L137" s="177">
        <v>687.75879430466603</v>
      </c>
      <c r="M137" s="176">
        <v>747.34292485996195</v>
      </c>
      <c r="N137" s="177">
        <v>822.959996438399</v>
      </c>
    </row>
    <row r="138" spans="1:14" ht="15.75" x14ac:dyDescent="0.25">
      <c r="B138" s="86" t="s">
        <v>27</v>
      </c>
      <c r="C138" s="178" t="s">
        <v>29</v>
      </c>
      <c r="D138" s="87"/>
      <c r="E138" s="179">
        <v>-32.633109993010102</v>
      </c>
      <c r="F138" s="180">
        <f t="shared" ref="F138:M138" si="2">+F139-F137</f>
        <v>-2.1903256250756158</v>
      </c>
      <c r="G138" s="179">
        <f t="shared" si="2"/>
        <v>10.868096934367259</v>
      </c>
      <c r="H138" s="180">
        <f t="shared" si="2"/>
        <v>29.807104300655965</v>
      </c>
      <c r="I138" s="179">
        <f t="shared" si="2"/>
        <v>45.255909793429396</v>
      </c>
      <c r="J138" s="180">
        <f t="shared" si="2"/>
        <v>50.047292617450466</v>
      </c>
      <c r="K138" s="179">
        <f t="shared" si="2"/>
        <v>8.4447153100845753</v>
      </c>
      <c r="L138" s="180">
        <f t="shared" si="2"/>
        <v>132.25027736533389</v>
      </c>
      <c r="M138" s="179">
        <f t="shared" si="2"/>
        <v>66.847003790038229</v>
      </c>
      <c r="N138" s="180">
        <f>+N139-N137</f>
        <v>79.250251310875115</v>
      </c>
    </row>
    <row r="139" spans="1:14" ht="15.75" x14ac:dyDescent="0.25">
      <c r="B139" s="86" t="s">
        <v>30</v>
      </c>
      <c r="C139" s="181" t="s">
        <v>31</v>
      </c>
      <c r="D139" s="87"/>
      <c r="E139" s="182">
        <v>245.37209134999995</v>
      </c>
      <c r="F139" s="183">
        <f>+D22/1000</f>
        <v>343.29506750172982</v>
      </c>
      <c r="G139" s="182">
        <f>+D23/1000</f>
        <v>404.78682140850003</v>
      </c>
      <c r="H139" s="183">
        <f>+D24/1000</f>
        <v>458.1234222799302</v>
      </c>
      <c r="I139" s="182">
        <f>+D25/1000</f>
        <v>500.7357272574294</v>
      </c>
      <c r="J139" s="183">
        <f>+D26/1000</f>
        <v>450.65273935995049</v>
      </c>
      <c r="K139" s="182">
        <f>+D27/1000</f>
        <v>533.60515043376461</v>
      </c>
      <c r="L139" s="183">
        <f>+D28/1000</f>
        <v>820.00907166999991</v>
      </c>
      <c r="M139" s="182">
        <f>+D29/1000</f>
        <v>814.18992865000018</v>
      </c>
      <c r="N139" s="183">
        <f>+D30/1000</f>
        <v>902.21024774927412</v>
      </c>
    </row>
    <row r="140" spans="1:14" ht="15.75" x14ac:dyDescent="0.25">
      <c r="B140" s="86" t="s">
        <v>22</v>
      </c>
      <c r="C140" s="178" t="s">
        <v>32</v>
      </c>
      <c r="D140" s="87"/>
      <c r="E140" s="179">
        <v>180.86102654999993</v>
      </c>
      <c r="F140" s="180">
        <f t="shared" ref="F140:M140" si="3">+F139-F141</f>
        <v>265.28923695172983</v>
      </c>
      <c r="G140" s="179">
        <f t="shared" si="3"/>
        <v>315.81787985792766</v>
      </c>
      <c r="H140" s="180">
        <f t="shared" si="3"/>
        <v>362.87541635476339</v>
      </c>
      <c r="I140" s="179">
        <f t="shared" si="3"/>
        <v>396.14602828782495</v>
      </c>
      <c r="J140" s="180">
        <f t="shared" si="3"/>
        <v>344.65049841744934</v>
      </c>
      <c r="K140" s="179">
        <f t="shared" si="3"/>
        <v>402.76824194911131</v>
      </c>
      <c r="L140" s="180">
        <f t="shared" si="3"/>
        <v>643.19262783999989</v>
      </c>
      <c r="M140" s="179">
        <f t="shared" si="3"/>
        <v>633.06585641400022</v>
      </c>
      <c r="N140" s="180">
        <f>+N139-N141</f>
        <v>709.82108380518093</v>
      </c>
    </row>
    <row r="141" spans="1:14" ht="15.75" x14ac:dyDescent="0.25">
      <c r="B141" s="86" t="s">
        <v>30</v>
      </c>
      <c r="C141" s="181" t="s">
        <v>33</v>
      </c>
      <c r="D141" s="87"/>
      <c r="E141" s="182">
        <v>65.182005456972917</v>
      </c>
      <c r="F141" s="183">
        <f>+E22/1000</f>
        <v>78.005830549999999</v>
      </c>
      <c r="G141" s="182">
        <f>+E23/1000</f>
        <v>88.968941550572382</v>
      </c>
      <c r="H141" s="183">
        <f>+E24/1000</f>
        <v>95.248005925166794</v>
      </c>
      <c r="I141" s="182">
        <f>+E25/1000</f>
        <v>104.58969896960448</v>
      </c>
      <c r="J141" s="183">
        <f>+E26/1000</f>
        <v>106.00224094250115</v>
      </c>
      <c r="K141" s="182">
        <f>+E27/1000</f>
        <v>130.83690848465329</v>
      </c>
      <c r="L141" s="183">
        <f>+E28/1000</f>
        <v>176.81644383</v>
      </c>
      <c r="M141" s="182">
        <f>+E29/1000</f>
        <v>181.12407223599999</v>
      </c>
      <c r="N141" s="183">
        <f>+E30/1000</f>
        <v>192.38916394409316</v>
      </c>
    </row>
    <row r="142" spans="1:14" ht="15.75" x14ac:dyDescent="0.25">
      <c r="B142" s="86" t="s">
        <v>22</v>
      </c>
      <c r="C142" s="178" t="s">
        <v>34</v>
      </c>
      <c r="D142" s="87"/>
      <c r="E142" s="179">
        <v>11.40459671</v>
      </c>
      <c r="F142" s="180">
        <v>7.6745524300000003</v>
      </c>
      <c r="G142" s="179">
        <v>7.5986495800000009</v>
      </c>
      <c r="H142" s="180">
        <v>9.3233395199999993</v>
      </c>
      <c r="I142" s="179">
        <v>9.3341439299999998</v>
      </c>
      <c r="J142" s="180">
        <v>9.6608389675499993</v>
      </c>
      <c r="K142" s="179">
        <v>12.096030609215564</v>
      </c>
      <c r="L142" s="180">
        <v>35.865193140161622</v>
      </c>
      <c r="M142" s="179">
        <v>16.574454109619037</v>
      </c>
      <c r="N142" s="180">
        <f>+N141*'[1]td vab24'!I9</f>
        <v>17.02478</v>
      </c>
    </row>
    <row r="143" spans="1:14" ht="15.75" x14ac:dyDescent="0.25">
      <c r="B143" s="86" t="s">
        <v>30</v>
      </c>
      <c r="C143" s="181" t="s">
        <v>35</v>
      </c>
      <c r="D143" s="87"/>
      <c r="E143" s="182">
        <v>53.777408746972917</v>
      </c>
      <c r="F143" s="183">
        <f t="shared" ref="F143:M143" si="4">+F141-F142</f>
        <v>70.331278119999993</v>
      </c>
      <c r="G143" s="182">
        <f t="shared" si="4"/>
        <v>81.370291970572382</v>
      </c>
      <c r="H143" s="183">
        <f t="shared" si="4"/>
        <v>85.924666405166789</v>
      </c>
      <c r="I143" s="182">
        <f t="shared" si="4"/>
        <v>95.255555039604488</v>
      </c>
      <c r="J143" s="183">
        <f t="shared" si="4"/>
        <v>96.34140197495114</v>
      </c>
      <c r="K143" s="182">
        <f t="shared" si="4"/>
        <v>118.74087787543773</v>
      </c>
      <c r="L143" s="183">
        <f t="shared" si="4"/>
        <v>140.95125068983839</v>
      </c>
      <c r="M143" s="182">
        <f t="shared" si="4"/>
        <v>164.54961812638095</v>
      </c>
      <c r="N143" s="183">
        <f>+N141-N142</f>
        <v>175.36438394409316</v>
      </c>
    </row>
    <row r="144" spans="1:14" ht="15.75" x14ac:dyDescent="0.25">
      <c r="B144" s="86" t="s">
        <v>22</v>
      </c>
      <c r="C144" s="178" t="s">
        <v>44</v>
      </c>
      <c r="D144" s="87"/>
      <c r="E144" s="179">
        <v>0.11026821739673687</v>
      </c>
      <c r="F144" s="180">
        <v>0.3291572796964865</v>
      </c>
      <c r="G144" s="179">
        <v>0.75758270282618467</v>
      </c>
      <c r="H144" s="180">
        <v>2.2999999999999998</v>
      </c>
      <c r="I144" s="179">
        <v>1.8</v>
      </c>
      <c r="J144" s="180">
        <v>2.42</v>
      </c>
      <c r="K144" s="179">
        <v>2.42</v>
      </c>
      <c r="L144" s="180">
        <v>2.9700121194121238</v>
      </c>
      <c r="M144" s="179">
        <v>3.9155968390454832</v>
      </c>
      <c r="N144" s="180">
        <v>1.7930008170672371</v>
      </c>
    </row>
    <row r="145" spans="2:14" ht="15.75" x14ac:dyDescent="0.25">
      <c r="B145" s="86" t="s">
        <v>30</v>
      </c>
      <c r="C145" s="181" t="s">
        <v>106</v>
      </c>
      <c r="D145" s="87"/>
      <c r="E145" s="182">
        <f t="shared" ref="E145:J145" si="5">+E143-E144</f>
        <v>53.66714052957618</v>
      </c>
      <c r="F145" s="183">
        <f t="shared" si="5"/>
        <v>70.002120840303505</v>
      </c>
      <c r="G145" s="182">
        <f t="shared" si="5"/>
        <v>80.612709267746197</v>
      </c>
      <c r="H145" s="183">
        <f t="shared" si="5"/>
        <v>83.624666405166792</v>
      </c>
      <c r="I145" s="182">
        <f t="shared" si="5"/>
        <v>93.455555039604491</v>
      </c>
      <c r="J145" s="183">
        <f t="shared" si="5"/>
        <v>93.921401974951138</v>
      </c>
      <c r="K145" s="182">
        <f>+K143-K144</f>
        <v>116.32087787543773</v>
      </c>
      <c r="L145" s="183">
        <f>+L143-L144</f>
        <v>137.98123857042626</v>
      </c>
      <c r="M145" s="182">
        <f>+M143-M144</f>
        <v>160.63402128733546</v>
      </c>
      <c r="N145" s="183">
        <f>+N143-N144</f>
        <v>173.57138312702594</v>
      </c>
    </row>
    <row r="146" spans="2:14" ht="9.75" customHeight="1" x14ac:dyDescent="0.25">
      <c r="B146" s="1"/>
      <c r="C146" s="1"/>
      <c r="D146" s="1"/>
      <c r="E146" s="1"/>
      <c r="F146" s="1"/>
      <c r="G146" s="1"/>
      <c r="H146" s="1"/>
    </row>
    <row r="147" spans="2:14" x14ac:dyDescent="0.25">
      <c r="B147" s="219" t="s">
        <v>62</v>
      </c>
      <c r="C147" s="220"/>
      <c r="D147" s="220"/>
      <c r="E147" s="220"/>
      <c r="F147" s="220"/>
      <c r="G147" s="220"/>
      <c r="H147" s="220"/>
      <c r="I147" s="220"/>
      <c r="J147" s="220"/>
    </row>
    <row r="148" spans="2:14" x14ac:dyDescent="0.25">
      <c r="B148" s="220"/>
      <c r="C148" s="220"/>
      <c r="D148" s="220"/>
      <c r="E148" s="220"/>
      <c r="F148" s="220"/>
      <c r="G148" s="220"/>
      <c r="H148" s="220"/>
      <c r="I148" s="220"/>
      <c r="J148" s="220"/>
    </row>
    <row r="149" spans="2:14" x14ac:dyDescent="0.25">
      <c r="B149" s="97"/>
      <c r="C149" s="97"/>
      <c r="D149" s="97"/>
      <c r="E149" s="97"/>
      <c r="F149" s="97"/>
      <c r="G149" s="97"/>
      <c r="H149" s="97"/>
      <c r="I149" s="97"/>
      <c r="J149" s="97"/>
    </row>
    <row r="150" spans="2:14" ht="15" x14ac:dyDescent="0.25">
      <c r="B150" s="65" t="s">
        <v>83</v>
      </c>
    </row>
    <row r="151" spans="2:14" x14ac:dyDescent="0.25">
      <c r="H151" s="184"/>
      <c r="I151" s="184"/>
    </row>
    <row r="152" spans="2:14" x14ac:dyDescent="0.25">
      <c r="G152" s="184"/>
      <c r="H152" s="184"/>
      <c r="I152" s="184"/>
    </row>
  </sheetData>
  <mergeCells count="6">
    <mergeCell ref="B147:J148"/>
    <mergeCell ref="B39:B56"/>
    <mergeCell ref="B57:B74"/>
    <mergeCell ref="B75:B92"/>
    <mergeCell ref="B93:B110"/>
    <mergeCell ref="B111:B1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54E9-6939-4AB5-920C-BD7FC298303B}">
  <dimension ref="A6:P203"/>
  <sheetViews>
    <sheetView topLeftCell="A184" workbookViewId="0">
      <selection activeCell="O194" sqref="O194"/>
    </sheetView>
  </sheetViews>
  <sheetFormatPr baseColWidth="10" defaultRowHeight="13.5" x14ac:dyDescent="0.25"/>
  <cols>
    <col min="1" max="1" width="9.140625" style="4" customWidth="1"/>
    <col min="2" max="2" width="13.5703125" style="4" customWidth="1"/>
    <col min="3" max="3" width="20.28515625" style="4" customWidth="1"/>
    <col min="4" max="4" width="16.7109375" style="4" bestFit="1" customWidth="1"/>
    <col min="5" max="5" width="17.42578125" style="4" bestFit="1" customWidth="1"/>
    <col min="6" max="6" width="15.28515625" style="4" customWidth="1"/>
    <col min="7" max="7" width="18.140625" style="4" bestFit="1" customWidth="1"/>
    <col min="8" max="256" width="11.5703125" style="4"/>
    <col min="257" max="257" width="9.140625" style="4" customWidth="1"/>
    <col min="258" max="258" width="13.5703125" style="4" customWidth="1"/>
    <col min="259" max="259" width="20.28515625" style="4" customWidth="1"/>
    <col min="260" max="260" width="21" style="4" bestFit="1" customWidth="1"/>
    <col min="261" max="261" width="17.42578125" style="4" bestFit="1" customWidth="1"/>
    <col min="262" max="262" width="22.42578125" style="4" customWidth="1"/>
    <col min="263" max="263" width="19.5703125" style="4" customWidth="1"/>
    <col min="264" max="512" width="11.5703125" style="4"/>
    <col min="513" max="513" width="9.140625" style="4" customWidth="1"/>
    <col min="514" max="514" width="13.5703125" style="4" customWidth="1"/>
    <col min="515" max="515" width="20.28515625" style="4" customWidth="1"/>
    <col min="516" max="516" width="21" style="4" bestFit="1" customWidth="1"/>
    <col min="517" max="517" width="17.42578125" style="4" bestFit="1" customWidth="1"/>
    <col min="518" max="518" width="22.42578125" style="4" customWidth="1"/>
    <col min="519" max="519" width="19.5703125" style="4" customWidth="1"/>
    <col min="520" max="768" width="11.5703125" style="4"/>
    <col min="769" max="769" width="9.140625" style="4" customWidth="1"/>
    <col min="770" max="770" width="13.5703125" style="4" customWidth="1"/>
    <col min="771" max="771" width="20.28515625" style="4" customWidth="1"/>
    <col min="772" max="772" width="21" style="4" bestFit="1" customWidth="1"/>
    <col min="773" max="773" width="17.42578125" style="4" bestFit="1" customWidth="1"/>
    <col min="774" max="774" width="22.42578125" style="4" customWidth="1"/>
    <col min="775" max="775" width="19.5703125" style="4" customWidth="1"/>
    <col min="776" max="1024" width="11.5703125" style="4"/>
    <col min="1025" max="1025" width="9.140625" style="4" customWidth="1"/>
    <col min="1026" max="1026" width="13.5703125" style="4" customWidth="1"/>
    <col min="1027" max="1027" width="20.28515625" style="4" customWidth="1"/>
    <col min="1028" max="1028" width="21" style="4" bestFit="1" customWidth="1"/>
    <col min="1029" max="1029" width="17.42578125" style="4" bestFit="1" customWidth="1"/>
    <col min="1030" max="1030" width="22.42578125" style="4" customWidth="1"/>
    <col min="1031" max="1031" width="19.5703125" style="4" customWidth="1"/>
    <col min="1032" max="1280" width="11.5703125" style="4"/>
    <col min="1281" max="1281" width="9.140625" style="4" customWidth="1"/>
    <col min="1282" max="1282" width="13.5703125" style="4" customWidth="1"/>
    <col min="1283" max="1283" width="20.28515625" style="4" customWidth="1"/>
    <col min="1284" max="1284" width="21" style="4" bestFit="1" customWidth="1"/>
    <col min="1285" max="1285" width="17.42578125" style="4" bestFit="1" customWidth="1"/>
    <col min="1286" max="1286" width="22.42578125" style="4" customWidth="1"/>
    <col min="1287" max="1287" width="19.5703125" style="4" customWidth="1"/>
    <col min="1288" max="1536" width="11.5703125" style="4"/>
    <col min="1537" max="1537" width="9.140625" style="4" customWidth="1"/>
    <col min="1538" max="1538" width="13.5703125" style="4" customWidth="1"/>
    <col min="1539" max="1539" width="20.28515625" style="4" customWidth="1"/>
    <col min="1540" max="1540" width="21" style="4" bestFit="1" customWidth="1"/>
    <col min="1541" max="1541" width="17.42578125" style="4" bestFit="1" customWidth="1"/>
    <col min="1542" max="1542" width="22.42578125" style="4" customWidth="1"/>
    <col min="1543" max="1543" width="19.5703125" style="4" customWidth="1"/>
    <col min="1544" max="1792" width="11.5703125" style="4"/>
    <col min="1793" max="1793" width="9.140625" style="4" customWidth="1"/>
    <col min="1794" max="1794" width="13.5703125" style="4" customWidth="1"/>
    <col min="1795" max="1795" width="20.28515625" style="4" customWidth="1"/>
    <col min="1796" max="1796" width="21" style="4" bestFit="1" customWidth="1"/>
    <col min="1797" max="1797" width="17.42578125" style="4" bestFit="1" customWidth="1"/>
    <col min="1798" max="1798" width="22.42578125" style="4" customWidth="1"/>
    <col min="1799" max="1799" width="19.5703125" style="4" customWidth="1"/>
    <col min="1800" max="2048" width="11.5703125" style="4"/>
    <col min="2049" max="2049" width="9.140625" style="4" customWidth="1"/>
    <col min="2050" max="2050" width="13.5703125" style="4" customWidth="1"/>
    <col min="2051" max="2051" width="20.28515625" style="4" customWidth="1"/>
    <col min="2052" max="2052" width="21" style="4" bestFit="1" customWidth="1"/>
    <col min="2053" max="2053" width="17.42578125" style="4" bestFit="1" customWidth="1"/>
    <col min="2054" max="2054" width="22.42578125" style="4" customWidth="1"/>
    <col min="2055" max="2055" width="19.5703125" style="4" customWidth="1"/>
    <col min="2056" max="2304" width="11.5703125" style="4"/>
    <col min="2305" max="2305" width="9.140625" style="4" customWidth="1"/>
    <col min="2306" max="2306" width="13.5703125" style="4" customWidth="1"/>
    <col min="2307" max="2307" width="20.28515625" style="4" customWidth="1"/>
    <col min="2308" max="2308" width="21" style="4" bestFit="1" customWidth="1"/>
    <col min="2309" max="2309" width="17.42578125" style="4" bestFit="1" customWidth="1"/>
    <col min="2310" max="2310" width="22.42578125" style="4" customWidth="1"/>
    <col min="2311" max="2311" width="19.5703125" style="4" customWidth="1"/>
    <col min="2312" max="2560" width="11.5703125" style="4"/>
    <col min="2561" max="2561" width="9.140625" style="4" customWidth="1"/>
    <col min="2562" max="2562" width="13.5703125" style="4" customWidth="1"/>
    <col min="2563" max="2563" width="20.28515625" style="4" customWidth="1"/>
    <col min="2564" max="2564" width="21" style="4" bestFit="1" customWidth="1"/>
    <col min="2565" max="2565" width="17.42578125" style="4" bestFit="1" customWidth="1"/>
    <col min="2566" max="2566" width="22.42578125" style="4" customWidth="1"/>
    <col min="2567" max="2567" width="19.5703125" style="4" customWidth="1"/>
    <col min="2568" max="2816" width="11.5703125" style="4"/>
    <col min="2817" max="2817" width="9.140625" style="4" customWidth="1"/>
    <col min="2818" max="2818" width="13.5703125" style="4" customWidth="1"/>
    <col min="2819" max="2819" width="20.28515625" style="4" customWidth="1"/>
    <col min="2820" max="2820" width="21" style="4" bestFit="1" customWidth="1"/>
    <col min="2821" max="2821" width="17.42578125" style="4" bestFit="1" customWidth="1"/>
    <col min="2822" max="2822" width="22.42578125" style="4" customWidth="1"/>
    <col min="2823" max="2823" width="19.5703125" style="4" customWidth="1"/>
    <col min="2824" max="3072" width="11.5703125" style="4"/>
    <col min="3073" max="3073" width="9.140625" style="4" customWidth="1"/>
    <col min="3074" max="3074" width="13.5703125" style="4" customWidth="1"/>
    <col min="3075" max="3075" width="20.28515625" style="4" customWidth="1"/>
    <col min="3076" max="3076" width="21" style="4" bestFit="1" customWidth="1"/>
    <col min="3077" max="3077" width="17.42578125" style="4" bestFit="1" customWidth="1"/>
    <col min="3078" max="3078" width="22.42578125" style="4" customWidth="1"/>
    <col min="3079" max="3079" width="19.5703125" style="4" customWidth="1"/>
    <col min="3080" max="3328" width="11.5703125" style="4"/>
    <col min="3329" max="3329" width="9.140625" style="4" customWidth="1"/>
    <col min="3330" max="3330" width="13.5703125" style="4" customWidth="1"/>
    <col min="3331" max="3331" width="20.28515625" style="4" customWidth="1"/>
    <col min="3332" max="3332" width="21" style="4" bestFit="1" customWidth="1"/>
    <col min="3333" max="3333" width="17.42578125" style="4" bestFit="1" customWidth="1"/>
    <col min="3334" max="3334" width="22.42578125" style="4" customWidth="1"/>
    <col min="3335" max="3335" width="19.5703125" style="4" customWidth="1"/>
    <col min="3336" max="3584" width="11.5703125" style="4"/>
    <col min="3585" max="3585" width="9.140625" style="4" customWidth="1"/>
    <col min="3586" max="3586" width="13.5703125" style="4" customWidth="1"/>
    <col min="3587" max="3587" width="20.28515625" style="4" customWidth="1"/>
    <col min="3588" max="3588" width="21" style="4" bestFit="1" customWidth="1"/>
    <col min="3589" max="3589" width="17.42578125" style="4" bestFit="1" customWidth="1"/>
    <col min="3590" max="3590" width="22.42578125" style="4" customWidth="1"/>
    <col min="3591" max="3591" width="19.5703125" style="4" customWidth="1"/>
    <col min="3592" max="3840" width="11.5703125" style="4"/>
    <col min="3841" max="3841" width="9.140625" style="4" customWidth="1"/>
    <col min="3842" max="3842" width="13.5703125" style="4" customWidth="1"/>
    <col min="3843" max="3843" width="20.28515625" style="4" customWidth="1"/>
    <col min="3844" max="3844" width="21" style="4" bestFit="1" customWidth="1"/>
    <col min="3845" max="3845" width="17.42578125" style="4" bestFit="1" customWidth="1"/>
    <col min="3846" max="3846" width="22.42578125" style="4" customWidth="1"/>
    <col min="3847" max="3847" width="19.5703125" style="4" customWidth="1"/>
    <col min="3848" max="4096" width="11.5703125" style="4"/>
    <col min="4097" max="4097" width="9.140625" style="4" customWidth="1"/>
    <col min="4098" max="4098" width="13.5703125" style="4" customWidth="1"/>
    <col min="4099" max="4099" width="20.28515625" style="4" customWidth="1"/>
    <col min="4100" max="4100" width="21" style="4" bestFit="1" customWidth="1"/>
    <col min="4101" max="4101" width="17.42578125" style="4" bestFit="1" customWidth="1"/>
    <col min="4102" max="4102" width="22.42578125" style="4" customWidth="1"/>
    <col min="4103" max="4103" width="19.5703125" style="4" customWidth="1"/>
    <col min="4104" max="4352" width="11.5703125" style="4"/>
    <col min="4353" max="4353" width="9.140625" style="4" customWidth="1"/>
    <col min="4354" max="4354" width="13.5703125" style="4" customWidth="1"/>
    <col min="4355" max="4355" width="20.28515625" style="4" customWidth="1"/>
    <col min="4356" max="4356" width="21" style="4" bestFit="1" customWidth="1"/>
    <col min="4357" max="4357" width="17.42578125" style="4" bestFit="1" customWidth="1"/>
    <col min="4358" max="4358" width="22.42578125" style="4" customWidth="1"/>
    <col min="4359" max="4359" width="19.5703125" style="4" customWidth="1"/>
    <col min="4360" max="4608" width="11.5703125" style="4"/>
    <col min="4609" max="4609" width="9.140625" style="4" customWidth="1"/>
    <col min="4610" max="4610" width="13.5703125" style="4" customWidth="1"/>
    <col min="4611" max="4611" width="20.28515625" style="4" customWidth="1"/>
    <col min="4612" max="4612" width="21" style="4" bestFit="1" customWidth="1"/>
    <col min="4613" max="4613" width="17.42578125" style="4" bestFit="1" customWidth="1"/>
    <col min="4614" max="4614" width="22.42578125" style="4" customWidth="1"/>
    <col min="4615" max="4615" width="19.5703125" style="4" customWidth="1"/>
    <col min="4616" max="4864" width="11.5703125" style="4"/>
    <col min="4865" max="4865" width="9.140625" style="4" customWidth="1"/>
    <col min="4866" max="4866" width="13.5703125" style="4" customWidth="1"/>
    <col min="4867" max="4867" width="20.28515625" style="4" customWidth="1"/>
    <col min="4868" max="4868" width="21" style="4" bestFit="1" customWidth="1"/>
    <col min="4869" max="4869" width="17.42578125" style="4" bestFit="1" customWidth="1"/>
    <col min="4870" max="4870" width="22.42578125" style="4" customWidth="1"/>
    <col min="4871" max="4871" width="19.5703125" style="4" customWidth="1"/>
    <col min="4872" max="5120" width="11.5703125" style="4"/>
    <col min="5121" max="5121" width="9.140625" style="4" customWidth="1"/>
    <col min="5122" max="5122" width="13.5703125" style="4" customWidth="1"/>
    <col min="5123" max="5123" width="20.28515625" style="4" customWidth="1"/>
    <col min="5124" max="5124" width="21" style="4" bestFit="1" customWidth="1"/>
    <col min="5125" max="5125" width="17.42578125" style="4" bestFit="1" customWidth="1"/>
    <col min="5126" max="5126" width="22.42578125" style="4" customWidth="1"/>
    <col min="5127" max="5127" width="19.5703125" style="4" customWidth="1"/>
    <col min="5128" max="5376" width="11.5703125" style="4"/>
    <col min="5377" max="5377" width="9.140625" style="4" customWidth="1"/>
    <col min="5378" max="5378" width="13.5703125" style="4" customWidth="1"/>
    <col min="5379" max="5379" width="20.28515625" style="4" customWidth="1"/>
    <col min="5380" max="5380" width="21" style="4" bestFit="1" customWidth="1"/>
    <col min="5381" max="5381" width="17.42578125" style="4" bestFit="1" customWidth="1"/>
    <col min="5382" max="5382" width="22.42578125" style="4" customWidth="1"/>
    <col min="5383" max="5383" width="19.5703125" style="4" customWidth="1"/>
    <col min="5384" max="5632" width="11.5703125" style="4"/>
    <col min="5633" max="5633" width="9.140625" style="4" customWidth="1"/>
    <col min="5634" max="5634" width="13.5703125" style="4" customWidth="1"/>
    <col min="5635" max="5635" width="20.28515625" style="4" customWidth="1"/>
    <col min="5636" max="5636" width="21" style="4" bestFit="1" customWidth="1"/>
    <col min="5637" max="5637" width="17.42578125" style="4" bestFit="1" customWidth="1"/>
    <col min="5638" max="5638" width="22.42578125" style="4" customWidth="1"/>
    <col min="5639" max="5639" width="19.5703125" style="4" customWidth="1"/>
    <col min="5640" max="5888" width="11.5703125" style="4"/>
    <col min="5889" max="5889" width="9.140625" style="4" customWidth="1"/>
    <col min="5890" max="5890" width="13.5703125" style="4" customWidth="1"/>
    <col min="5891" max="5891" width="20.28515625" style="4" customWidth="1"/>
    <col min="5892" max="5892" width="21" style="4" bestFit="1" customWidth="1"/>
    <col min="5893" max="5893" width="17.42578125" style="4" bestFit="1" customWidth="1"/>
    <col min="5894" max="5894" width="22.42578125" style="4" customWidth="1"/>
    <col min="5895" max="5895" width="19.5703125" style="4" customWidth="1"/>
    <col min="5896" max="6144" width="11.5703125" style="4"/>
    <col min="6145" max="6145" width="9.140625" style="4" customWidth="1"/>
    <col min="6146" max="6146" width="13.5703125" style="4" customWidth="1"/>
    <col min="6147" max="6147" width="20.28515625" style="4" customWidth="1"/>
    <col min="6148" max="6148" width="21" style="4" bestFit="1" customWidth="1"/>
    <col min="6149" max="6149" width="17.42578125" style="4" bestFit="1" customWidth="1"/>
    <col min="6150" max="6150" width="22.42578125" style="4" customWidth="1"/>
    <col min="6151" max="6151" width="19.5703125" style="4" customWidth="1"/>
    <col min="6152" max="6400" width="11.5703125" style="4"/>
    <col min="6401" max="6401" width="9.140625" style="4" customWidth="1"/>
    <col min="6402" max="6402" width="13.5703125" style="4" customWidth="1"/>
    <col min="6403" max="6403" width="20.28515625" style="4" customWidth="1"/>
    <col min="6404" max="6404" width="21" style="4" bestFit="1" customWidth="1"/>
    <col min="6405" max="6405" width="17.42578125" style="4" bestFit="1" customWidth="1"/>
    <col min="6406" max="6406" width="22.42578125" style="4" customWidth="1"/>
    <col min="6407" max="6407" width="19.5703125" style="4" customWidth="1"/>
    <col min="6408" max="6656" width="11.5703125" style="4"/>
    <col min="6657" max="6657" width="9.140625" style="4" customWidth="1"/>
    <col min="6658" max="6658" width="13.5703125" style="4" customWidth="1"/>
    <col min="6659" max="6659" width="20.28515625" style="4" customWidth="1"/>
    <col min="6660" max="6660" width="21" style="4" bestFit="1" customWidth="1"/>
    <col min="6661" max="6661" width="17.42578125" style="4" bestFit="1" customWidth="1"/>
    <col min="6662" max="6662" width="22.42578125" style="4" customWidth="1"/>
    <col min="6663" max="6663" width="19.5703125" style="4" customWidth="1"/>
    <col min="6664" max="6912" width="11.5703125" style="4"/>
    <col min="6913" max="6913" width="9.140625" style="4" customWidth="1"/>
    <col min="6914" max="6914" width="13.5703125" style="4" customWidth="1"/>
    <col min="6915" max="6915" width="20.28515625" style="4" customWidth="1"/>
    <col min="6916" max="6916" width="21" style="4" bestFit="1" customWidth="1"/>
    <col min="6917" max="6917" width="17.42578125" style="4" bestFit="1" customWidth="1"/>
    <col min="6918" max="6918" width="22.42578125" style="4" customWidth="1"/>
    <col min="6919" max="6919" width="19.5703125" style="4" customWidth="1"/>
    <col min="6920" max="7168" width="11.5703125" style="4"/>
    <col min="7169" max="7169" width="9.140625" style="4" customWidth="1"/>
    <col min="7170" max="7170" width="13.5703125" style="4" customWidth="1"/>
    <col min="7171" max="7171" width="20.28515625" style="4" customWidth="1"/>
    <col min="7172" max="7172" width="21" style="4" bestFit="1" customWidth="1"/>
    <col min="7173" max="7173" width="17.42578125" style="4" bestFit="1" customWidth="1"/>
    <col min="7174" max="7174" width="22.42578125" style="4" customWidth="1"/>
    <col min="7175" max="7175" width="19.5703125" style="4" customWidth="1"/>
    <col min="7176" max="7424" width="11.5703125" style="4"/>
    <col min="7425" max="7425" width="9.140625" style="4" customWidth="1"/>
    <col min="7426" max="7426" width="13.5703125" style="4" customWidth="1"/>
    <col min="7427" max="7427" width="20.28515625" style="4" customWidth="1"/>
    <col min="7428" max="7428" width="21" style="4" bestFit="1" customWidth="1"/>
    <col min="7429" max="7429" width="17.42578125" style="4" bestFit="1" customWidth="1"/>
    <col min="7430" max="7430" width="22.42578125" style="4" customWidth="1"/>
    <col min="7431" max="7431" width="19.5703125" style="4" customWidth="1"/>
    <col min="7432" max="7680" width="11.5703125" style="4"/>
    <col min="7681" max="7681" width="9.140625" style="4" customWidth="1"/>
    <col min="7682" max="7682" width="13.5703125" style="4" customWidth="1"/>
    <col min="7683" max="7683" width="20.28515625" style="4" customWidth="1"/>
    <col min="7684" max="7684" width="21" style="4" bestFit="1" customWidth="1"/>
    <col min="7685" max="7685" width="17.42578125" style="4" bestFit="1" customWidth="1"/>
    <col min="7686" max="7686" width="22.42578125" style="4" customWidth="1"/>
    <col min="7687" max="7687" width="19.5703125" style="4" customWidth="1"/>
    <col min="7688" max="7936" width="11.5703125" style="4"/>
    <col min="7937" max="7937" width="9.140625" style="4" customWidth="1"/>
    <col min="7938" max="7938" width="13.5703125" style="4" customWidth="1"/>
    <col min="7939" max="7939" width="20.28515625" style="4" customWidth="1"/>
    <col min="7940" max="7940" width="21" style="4" bestFit="1" customWidth="1"/>
    <col min="7941" max="7941" width="17.42578125" style="4" bestFit="1" customWidth="1"/>
    <col min="7942" max="7942" width="22.42578125" style="4" customWidth="1"/>
    <col min="7943" max="7943" width="19.5703125" style="4" customWidth="1"/>
    <col min="7944" max="8192" width="11.5703125" style="4"/>
    <col min="8193" max="8193" width="9.140625" style="4" customWidth="1"/>
    <col min="8194" max="8194" width="13.5703125" style="4" customWidth="1"/>
    <col min="8195" max="8195" width="20.28515625" style="4" customWidth="1"/>
    <col min="8196" max="8196" width="21" style="4" bestFit="1" customWidth="1"/>
    <col min="8197" max="8197" width="17.42578125" style="4" bestFit="1" customWidth="1"/>
    <col min="8198" max="8198" width="22.42578125" style="4" customWidth="1"/>
    <col min="8199" max="8199" width="19.5703125" style="4" customWidth="1"/>
    <col min="8200" max="8448" width="11.5703125" style="4"/>
    <col min="8449" max="8449" width="9.140625" style="4" customWidth="1"/>
    <col min="8450" max="8450" width="13.5703125" style="4" customWidth="1"/>
    <col min="8451" max="8451" width="20.28515625" style="4" customWidth="1"/>
    <col min="8452" max="8452" width="21" style="4" bestFit="1" customWidth="1"/>
    <col min="8453" max="8453" width="17.42578125" style="4" bestFit="1" customWidth="1"/>
    <col min="8454" max="8454" width="22.42578125" style="4" customWidth="1"/>
    <col min="8455" max="8455" width="19.5703125" style="4" customWidth="1"/>
    <col min="8456" max="8704" width="11.5703125" style="4"/>
    <col min="8705" max="8705" width="9.140625" style="4" customWidth="1"/>
    <col min="8706" max="8706" width="13.5703125" style="4" customWidth="1"/>
    <col min="8707" max="8707" width="20.28515625" style="4" customWidth="1"/>
    <col min="8708" max="8708" width="21" style="4" bestFit="1" customWidth="1"/>
    <col min="8709" max="8709" width="17.42578125" style="4" bestFit="1" customWidth="1"/>
    <col min="8710" max="8710" width="22.42578125" style="4" customWidth="1"/>
    <col min="8711" max="8711" width="19.5703125" style="4" customWidth="1"/>
    <col min="8712" max="8960" width="11.5703125" style="4"/>
    <col min="8961" max="8961" width="9.140625" style="4" customWidth="1"/>
    <col min="8962" max="8962" width="13.5703125" style="4" customWidth="1"/>
    <col min="8963" max="8963" width="20.28515625" style="4" customWidth="1"/>
    <col min="8964" max="8964" width="21" style="4" bestFit="1" customWidth="1"/>
    <col min="8965" max="8965" width="17.42578125" style="4" bestFit="1" customWidth="1"/>
    <col min="8966" max="8966" width="22.42578125" style="4" customWidth="1"/>
    <col min="8967" max="8967" width="19.5703125" style="4" customWidth="1"/>
    <col min="8968" max="9216" width="11.5703125" style="4"/>
    <col min="9217" max="9217" width="9.140625" style="4" customWidth="1"/>
    <col min="9218" max="9218" width="13.5703125" style="4" customWidth="1"/>
    <col min="9219" max="9219" width="20.28515625" style="4" customWidth="1"/>
    <col min="9220" max="9220" width="21" style="4" bestFit="1" customWidth="1"/>
    <col min="9221" max="9221" width="17.42578125" style="4" bestFit="1" customWidth="1"/>
    <col min="9222" max="9222" width="22.42578125" style="4" customWidth="1"/>
    <col min="9223" max="9223" width="19.5703125" style="4" customWidth="1"/>
    <col min="9224" max="9472" width="11.5703125" style="4"/>
    <col min="9473" max="9473" width="9.140625" style="4" customWidth="1"/>
    <col min="9474" max="9474" width="13.5703125" style="4" customWidth="1"/>
    <col min="9475" max="9475" width="20.28515625" style="4" customWidth="1"/>
    <col min="9476" max="9476" width="21" style="4" bestFit="1" customWidth="1"/>
    <col min="9477" max="9477" width="17.42578125" style="4" bestFit="1" customWidth="1"/>
    <col min="9478" max="9478" width="22.42578125" style="4" customWidth="1"/>
    <col min="9479" max="9479" width="19.5703125" style="4" customWidth="1"/>
    <col min="9480" max="9728" width="11.5703125" style="4"/>
    <col min="9729" max="9729" width="9.140625" style="4" customWidth="1"/>
    <col min="9730" max="9730" width="13.5703125" style="4" customWidth="1"/>
    <col min="9731" max="9731" width="20.28515625" style="4" customWidth="1"/>
    <col min="9732" max="9732" width="21" style="4" bestFit="1" customWidth="1"/>
    <col min="9733" max="9733" width="17.42578125" style="4" bestFit="1" customWidth="1"/>
    <col min="9734" max="9734" width="22.42578125" style="4" customWidth="1"/>
    <col min="9735" max="9735" width="19.5703125" style="4" customWidth="1"/>
    <col min="9736" max="9984" width="11.5703125" style="4"/>
    <col min="9985" max="9985" width="9.140625" style="4" customWidth="1"/>
    <col min="9986" max="9986" width="13.5703125" style="4" customWidth="1"/>
    <col min="9987" max="9987" width="20.28515625" style="4" customWidth="1"/>
    <col min="9988" max="9988" width="21" style="4" bestFit="1" customWidth="1"/>
    <col min="9989" max="9989" width="17.42578125" style="4" bestFit="1" customWidth="1"/>
    <col min="9990" max="9990" width="22.42578125" style="4" customWidth="1"/>
    <col min="9991" max="9991" width="19.5703125" style="4" customWidth="1"/>
    <col min="9992" max="10240" width="11.5703125" style="4"/>
    <col min="10241" max="10241" width="9.140625" style="4" customWidth="1"/>
    <col min="10242" max="10242" width="13.5703125" style="4" customWidth="1"/>
    <col min="10243" max="10243" width="20.28515625" style="4" customWidth="1"/>
    <col min="10244" max="10244" width="21" style="4" bestFit="1" customWidth="1"/>
    <col min="10245" max="10245" width="17.42578125" style="4" bestFit="1" customWidth="1"/>
    <col min="10246" max="10246" width="22.42578125" style="4" customWidth="1"/>
    <col min="10247" max="10247" width="19.5703125" style="4" customWidth="1"/>
    <col min="10248" max="10496" width="11.5703125" style="4"/>
    <col min="10497" max="10497" width="9.140625" style="4" customWidth="1"/>
    <col min="10498" max="10498" width="13.5703125" style="4" customWidth="1"/>
    <col min="10499" max="10499" width="20.28515625" style="4" customWidth="1"/>
    <col min="10500" max="10500" width="21" style="4" bestFit="1" customWidth="1"/>
    <col min="10501" max="10501" width="17.42578125" style="4" bestFit="1" customWidth="1"/>
    <col min="10502" max="10502" width="22.42578125" style="4" customWidth="1"/>
    <col min="10503" max="10503" width="19.5703125" style="4" customWidth="1"/>
    <col min="10504" max="10752" width="11.5703125" style="4"/>
    <col min="10753" max="10753" width="9.140625" style="4" customWidth="1"/>
    <col min="10754" max="10754" width="13.5703125" style="4" customWidth="1"/>
    <col min="10755" max="10755" width="20.28515625" style="4" customWidth="1"/>
    <col min="10756" max="10756" width="21" style="4" bestFit="1" customWidth="1"/>
    <col min="10757" max="10757" width="17.42578125" style="4" bestFit="1" customWidth="1"/>
    <col min="10758" max="10758" width="22.42578125" style="4" customWidth="1"/>
    <col min="10759" max="10759" width="19.5703125" style="4" customWidth="1"/>
    <col min="10760" max="11008" width="11.5703125" style="4"/>
    <col min="11009" max="11009" width="9.140625" style="4" customWidth="1"/>
    <col min="11010" max="11010" width="13.5703125" style="4" customWidth="1"/>
    <col min="11011" max="11011" width="20.28515625" style="4" customWidth="1"/>
    <col min="11012" max="11012" width="21" style="4" bestFit="1" customWidth="1"/>
    <col min="11013" max="11013" width="17.42578125" style="4" bestFit="1" customWidth="1"/>
    <col min="11014" max="11014" width="22.42578125" style="4" customWidth="1"/>
    <col min="11015" max="11015" width="19.5703125" style="4" customWidth="1"/>
    <col min="11016" max="11264" width="11.5703125" style="4"/>
    <col min="11265" max="11265" width="9.140625" style="4" customWidth="1"/>
    <col min="11266" max="11266" width="13.5703125" style="4" customWidth="1"/>
    <col min="11267" max="11267" width="20.28515625" style="4" customWidth="1"/>
    <col min="11268" max="11268" width="21" style="4" bestFit="1" customWidth="1"/>
    <col min="11269" max="11269" width="17.42578125" style="4" bestFit="1" customWidth="1"/>
    <col min="11270" max="11270" width="22.42578125" style="4" customWidth="1"/>
    <col min="11271" max="11271" width="19.5703125" style="4" customWidth="1"/>
    <col min="11272" max="11520" width="11.5703125" style="4"/>
    <col min="11521" max="11521" width="9.140625" style="4" customWidth="1"/>
    <col min="11522" max="11522" width="13.5703125" style="4" customWidth="1"/>
    <col min="11523" max="11523" width="20.28515625" style="4" customWidth="1"/>
    <col min="11524" max="11524" width="21" style="4" bestFit="1" customWidth="1"/>
    <col min="11525" max="11525" width="17.42578125" style="4" bestFit="1" customWidth="1"/>
    <col min="11526" max="11526" width="22.42578125" style="4" customWidth="1"/>
    <col min="11527" max="11527" width="19.5703125" style="4" customWidth="1"/>
    <col min="11528" max="11776" width="11.5703125" style="4"/>
    <col min="11777" max="11777" width="9.140625" style="4" customWidth="1"/>
    <col min="11778" max="11778" width="13.5703125" style="4" customWidth="1"/>
    <col min="11779" max="11779" width="20.28515625" style="4" customWidth="1"/>
    <col min="11780" max="11780" width="21" style="4" bestFit="1" customWidth="1"/>
    <col min="11781" max="11781" width="17.42578125" style="4" bestFit="1" customWidth="1"/>
    <col min="11782" max="11782" width="22.42578125" style="4" customWidth="1"/>
    <col min="11783" max="11783" width="19.5703125" style="4" customWidth="1"/>
    <col min="11784" max="12032" width="11.5703125" style="4"/>
    <col min="12033" max="12033" width="9.140625" style="4" customWidth="1"/>
    <col min="12034" max="12034" width="13.5703125" style="4" customWidth="1"/>
    <col min="12035" max="12035" width="20.28515625" style="4" customWidth="1"/>
    <col min="12036" max="12036" width="21" style="4" bestFit="1" customWidth="1"/>
    <col min="12037" max="12037" width="17.42578125" style="4" bestFit="1" customWidth="1"/>
    <col min="12038" max="12038" width="22.42578125" style="4" customWidth="1"/>
    <col min="12039" max="12039" width="19.5703125" style="4" customWidth="1"/>
    <col min="12040" max="12288" width="11.5703125" style="4"/>
    <col min="12289" max="12289" width="9.140625" style="4" customWidth="1"/>
    <col min="12290" max="12290" width="13.5703125" style="4" customWidth="1"/>
    <col min="12291" max="12291" width="20.28515625" style="4" customWidth="1"/>
    <col min="12292" max="12292" width="21" style="4" bestFit="1" customWidth="1"/>
    <col min="12293" max="12293" width="17.42578125" style="4" bestFit="1" customWidth="1"/>
    <col min="12294" max="12294" width="22.42578125" style="4" customWidth="1"/>
    <col min="12295" max="12295" width="19.5703125" style="4" customWidth="1"/>
    <col min="12296" max="12544" width="11.5703125" style="4"/>
    <col min="12545" max="12545" width="9.140625" style="4" customWidth="1"/>
    <col min="12546" max="12546" width="13.5703125" style="4" customWidth="1"/>
    <col min="12547" max="12547" width="20.28515625" style="4" customWidth="1"/>
    <col min="12548" max="12548" width="21" style="4" bestFit="1" customWidth="1"/>
    <col min="12549" max="12549" width="17.42578125" style="4" bestFit="1" customWidth="1"/>
    <col min="12550" max="12550" width="22.42578125" style="4" customWidth="1"/>
    <col min="12551" max="12551" width="19.5703125" style="4" customWidth="1"/>
    <col min="12552" max="12800" width="11.5703125" style="4"/>
    <col min="12801" max="12801" width="9.140625" style="4" customWidth="1"/>
    <col min="12802" max="12802" width="13.5703125" style="4" customWidth="1"/>
    <col min="12803" max="12803" width="20.28515625" style="4" customWidth="1"/>
    <col min="12804" max="12804" width="21" style="4" bestFit="1" customWidth="1"/>
    <col min="12805" max="12805" width="17.42578125" style="4" bestFit="1" customWidth="1"/>
    <col min="12806" max="12806" width="22.42578125" style="4" customWidth="1"/>
    <col min="12807" max="12807" width="19.5703125" style="4" customWidth="1"/>
    <col min="12808" max="13056" width="11.5703125" style="4"/>
    <col min="13057" max="13057" width="9.140625" style="4" customWidth="1"/>
    <col min="13058" max="13058" width="13.5703125" style="4" customWidth="1"/>
    <col min="13059" max="13059" width="20.28515625" style="4" customWidth="1"/>
    <col min="13060" max="13060" width="21" style="4" bestFit="1" customWidth="1"/>
    <col min="13061" max="13061" width="17.42578125" style="4" bestFit="1" customWidth="1"/>
    <col min="13062" max="13062" width="22.42578125" style="4" customWidth="1"/>
    <col min="13063" max="13063" width="19.5703125" style="4" customWidth="1"/>
    <col min="13064" max="13312" width="11.5703125" style="4"/>
    <col min="13313" max="13313" width="9.140625" style="4" customWidth="1"/>
    <col min="13314" max="13314" width="13.5703125" style="4" customWidth="1"/>
    <col min="13315" max="13315" width="20.28515625" style="4" customWidth="1"/>
    <col min="13316" max="13316" width="21" style="4" bestFit="1" customWidth="1"/>
    <col min="13317" max="13317" width="17.42578125" style="4" bestFit="1" customWidth="1"/>
    <col min="13318" max="13318" width="22.42578125" style="4" customWidth="1"/>
    <col min="13319" max="13319" width="19.5703125" style="4" customWidth="1"/>
    <col min="13320" max="13568" width="11.5703125" style="4"/>
    <col min="13569" max="13569" width="9.140625" style="4" customWidth="1"/>
    <col min="13570" max="13570" width="13.5703125" style="4" customWidth="1"/>
    <col min="13571" max="13571" width="20.28515625" style="4" customWidth="1"/>
    <col min="13572" max="13572" width="21" style="4" bestFit="1" customWidth="1"/>
    <col min="13573" max="13573" width="17.42578125" style="4" bestFit="1" customWidth="1"/>
    <col min="13574" max="13574" width="22.42578125" style="4" customWidth="1"/>
    <col min="13575" max="13575" width="19.5703125" style="4" customWidth="1"/>
    <col min="13576" max="13824" width="11.5703125" style="4"/>
    <col min="13825" max="13825" width="9.140625" style="4" customWidth="1"/>
    <col min="13826" max="13826" width="13.5703125" style="4" customWidth="1"/>
    <col min="13827" max="13827" width="20.28515625" style="4" customWidth="1"/>
    <col min="13828" max="13828" width="21" style="4" bestFit="1" customWidth="1"/>
    <col min="13829" max="13829" width="17.42578125" style="4" bestFit="1" customWidth="1"/>
    <col min="13830" max="13830" width="22.42578125" style="4" customWidth="1"/>
    <col min="13831" max="13831" width="19.5703125" style="4" customWidth="1"/>
    <col min="13832" max="14080" width="11.5703125" style="4"/>
    <col min="14081" max="14081" width="9.140625" style="4" customWidth="1"/>
    <col min="14082" max="14082" width="13.5703125" style="4" customWidth="1"/>
    <col min="14083" max="14083" width="20.28515625" style="4" customWidth="1"/>
    <col min="14084" max="14084" width="21" style="4" bestFit="1" customWidth="1"/>
    <col min="14085" max="14085" width="17.42578125" style="4" bestFit="1" customWidth="1"/>
    <col min="14086" max="14086" width="22.42578125" style="4" customWidth="1"/>
    <col min="14087" max="14087" width="19.5703125" style="4" customWidth="1"/>
    <col min="14088" max="14336" width="11.5703125" style="4"/>
    <col min="14337" max="14337" width="9.140625" style="4" customWidth="1"/>
    <col min="14338" max="14338" width="13.5703125" style="4" customWidth="1"/>
    <col min="14339" max="14339" width="20.28515625" style="4" customWidth="1"/>
    <col min="14340" max="14340" width="21" style="4" bestFit="1" customWidth="1"/>
    <col min="14341" max="14341" width="17.42578125" style="4" bestFit="1" customWidth="1"/>
    <col min="14342" max="14342" width="22.42578125" style="4" customWidth="1"/>
    <col min="14343" max="14343" width="19.5703125" style="4" customWidth="1"/>
    <col min="14344" max="14592" width="11.5703125" style="4"/>
    <col min="14593" max="14593" width="9.140625" style="4" customWidth="1"/>
    <col min="14594" max="14594" width="13.5703125" style="4" customWidth="1"/>
    <col min="14595" max="14595" width="20.28515625" style="4" customWidth="1"/>
    <col min="14596" max="14596" width="21" style="4" bestFit="1" customWidth="1"/>
    <col min="14597" max="14597" width="17.42578125" style="4" bestFit="1" customWidth="1"/>
    <col min="14598" max="14598" width="22.42578125" style="4" customWidth="1"/>
    <col min="14599" max="14599" width="19.5703125" style="4" customWidth="1"/>
    <col min="14600" max="14848" width="11.5703125" style="4"/>
    <col min="14849" max="14849" width="9.140625" style="4" customWidth="1"/>
    <col min="14850" max="14850" width="13.5703125" style="4" customWidth="1"/>
    <col min="14851" max="14851" width="20.28515625" style="4" customWidth="1"/>
    <col min="14852" max="14852" width="21" style="4" bestFit="1" customWidth="1"/>
    <col min="14853" max="14853" width="17.42578125" style="4" bestFit="1" customWidth="1"/>
    <col min="14854" max="14854" width="22.42578125" style="4" customWidth="1"/>
    <col min="14855" max="14855" width="19.5703125" style="4" customWidth="1"/>
    <col min="14856" max="15104" width="11.5703125" style="4"/>
    <col min="15105" max="15105" width="9.140625" style="4" customWidth="1"/>
    <col min="15106" max="15106" width="13.5703125" style="4" customWidth="1"/>
    <col min="15107" max="15107" width="20.28515625" style="4" customWidth="1"/>
    <col min="15108" max="15108" width="21" style="4" bestFit="1" customWidth="1"/>
    <col min="15109" max="15109" width="17.42578125" style="4" bestFit="1" customWidth="1"/>
    <col min="15110" max="15110" width="22.42578125" style="4" customWidth="1"/>
    <col min="15111" max="15111" width="19.5703125" style="4" customWidth="1"/>
    <col min="15112" max="15360" width="11.5703125" style="4"/>
    <col min="15361" max="15361" width="9.140625" style="4" customWidth="1"/>
    <col min="15362" max="15362" width="13.5703125" style="4" customWidth="1"/>
    <col min="15363" max="15363" width="20.28515625" style="4" customWidth="1"/>
    <col min="15364" max="15364" width="21" style="4" bestFit="1" customWidth="1"/>
    <col min="15365" max="15365" width="17.42578125" style="4" bestFit="1" customWidth="1"/>
    <col min="15366" max="15366" width="22.42578125" style="4" customWidth="1"/>
    <col min="15367" max="15367" width="19.5703125" style="4" customWidth="1"/>
    <col min="15368" max="15616" width="11.5703125" style="4"/>
    <col min="15617" max="15617" width="9.140625" style="4" customWidth="1"/>
    <col min="15618" max="15618" width="13.5703125" style="4" customWidth="1"/>
    <col min="15619" max="15619" width="20.28515625" style="4" customWidth="1"/>
    <col min="15620" max="15620" width="21" style="4" bestFit="1" customWidth="1"/>
    <col min="15621" max="15621" width="17.42578125" style="4" bestFit="1" customWidth="1"/>
    <col min="15622" max="15622" width="22.42578125" style="4" customWidth="1"/>
    <col min="15623" max="15623" width="19.5703125" style="4" customWidth="1"/>
    <col min="15624" max="15872" width="11.5703125" style="4"/>
    <col min="15873" max="15873" width="9.140625" style="4" customWidth="1"/>
    <col min="15874" max="15874" width="13.5703125" style="4" customWidth="1"/>
    <col min="15875" max="15875" width="20.28515625" style="4" customWidth="1"/>
    <col min="15876" max="15876" width="21" style="4" bestFit="1" customWidth="1"/>
    <col min="15877" max="15877" width="17.42578125" style="4" bestFit="1" customWidth="1"/>
    <col min="15878" max="15878" width="22.42578125" style="4" customWidth="1"/>
    <col min="15879" max="15879" width="19.5703125" style="4" customWidth="1"/>
    <col min="15880" max="16128" width="11.5703125" style="4"/>
    <col min="16129" max="16129" width="9.140625" style="4" customWidth="1"/>
    <col min="16130" max="16130" width="13.5703125" style="4" customWidth="1"/>
    <col min="16131" max="16131" width="20.28515625" style="4" customWidth="1"/>
    <col min="16132" max="16132" width="21" style="4" bestFit="1" customWidth="1"/>
    <col min="16133" max="16133" width="17.42578125" style="4" bestFit="1" customWidth="1"/>
    <col min="16134" max="16134" width="22.42578125" style="4" customWidth="1"/>
    <col min="16135" max="16135" width="19.5703125" style="4" customWidth="1"/>
    <col min="16136" max="16384" width="11.5703125" style="4"/>
  </cols>
  <sheetData>
    <row r="6" spans="1:16" s="53" customFormat="1" ht="6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6"/>
      <c r="L6" s="54"/>
      <c r="M6" s="54"/>
      <c r="N6" s="54"/>
      <c r="O6" s="54"/>
      <c r="P6" s="54"/>
    </row>
    <row r="8" spans="1:16" ht="28.5" x14ac:dyDescent="0.45">
      <c r="A8" s="12" t="s">
        <v>47</v>
      </c>
      <c r="B8" s="13" t="s">
        <v>109</v>
      </c>
      <c r="C8" s="26"/>
      <c r="D8" s="26"/>
      <c r="E8" s="26"/>
      <c r="F8" s="26"/>
      <c r="G8" s="26"/>
    </row>
    <row r="9" spans="1:16" x14ac:dyDescent="0.25">
      <c r="B9" s="14" t="s">
        <v>0</v>
      </c>
      <c r="D9" s="27"/>
    </row>
    <row r="10" spans="1:16" x14ac:dyDescent="0.25">
      <c r="B10" s="15" t="s">
        <v>1</v>
      </c>
      <c r="D10" s="27"/>
    </row>
    <row r="11" spans="1:16" ht="54.75" customHeight="1" x14ac:dyDescent="0.25">
      <c r="C11" s="69"/>
      <c r="D11" s="28" t="s">
        <v>54</v>
      </c>
      <c r="E11" s="28" t="s">
        <v>59</v>
      </c>
      <c r="F11" s="28" t="s">
        <v>55</v>
      </c>
      <c r="G11" s="28" t="s">
        <v>56</v>
      </c>
    </row>
    <row r="12" spans="1:16" ht="15" x14ac:dyDescent="0.25">
      <c r="C12" s="69"/>
      <c r="D12" s="29" t="s">
        <v>13</v>
      </c>
      <c r="E12" s="29" t="s">
        <v>2</v>
      </c>
      <c r="F12" s="29" t="s">
        <v>14</v>
      </c>
      <c r="G12" s="29" t="s">
        <v>15</v>
      </c>
    </row>
    <row r="13" spans="1:16" ht="15" x14ac:dyDescent="0.25">
      <c r="C13" s="31">
        <v>2008</v>
      </c>
      <c r="D13" s="71">
        <v>188934.52168768202</v>
      </c>
      <c r="E13" s="71">
        <v>109209.77574831361</v>
      </c>
      <c r="F13" s="71">
        <v>72251.72836467647</v>
      </c>
      <c r="G13" s="71">
        <v>34274.528482774484</v>
      </c>
      <c r="H13" s="3"/>
    </row>
    <row r="14" spans="1:16" ht="15" x14ac:dyDescent="0.25">
      <c r="C14" s="31">
        <v>2009</v>
      </c>
      <c r="D14" s="71">
        <v>196489.98071398569</v>
      </c>
      <c r="E14" s="71">
        <v>111637.18591750377</v>
      </c>
      <c r="F14" s="71">
        <v>76955.441724480828</v>
      </c>
      <c r="G14" s="71">
        <v>33006.789862355363</v>
      </c>
    </row>
    <row r="15" spans="1:16" ht="15" x14ac:dyDescent="0.25">
      <c r="C15" s="31">
        <v>2010</v>
      </c>
      <c r="D15" s="71">
        <v>205535.96246500351</v>
      </c>
      <c r="E15" s="71">
        <v>117147.28852672676</v>
      </c>
      <c r="F15" s="71">
        <v>81851.78020749618</v>
      </c>
      <c r="G15" s="71">
        <v>33832.856794227308</v>
      </c>
      <c r="H15" s="163"/>
    </row>
    <row r="16" spans="1:16" ht="15" x14ac:dyDescent="0.25">
      <c r="C16" s="31">
        <v>2011</v>
      </c>
      <c r="D16" s="71">
        <v>203072.61226262167</v>
      </c>
      <c r="E16" s="71">
        <v>112997.36370155167</v>
      </c>
      <c r="F16" s="71">
        <v>83896.81009024207</v>
      </c>
      <c r="G16" s="71">
        <v>27808.05756768955</v>
      </c>
      <c r="H16" s="163"/>
    </row>
    <row r="17" spans="2:10" ht="15" x14ac:dyDescent="0.25">
      <c r="C17" s="31">
        <v>2012</v>
      </c>
      <c r="D17" s="71">
        <v>209339.73466672527</v>
      </c>
      <c r="E17" s="71">
        <v>109736.66528880758</v>
      </c>
      <c r="F17" s="71">
        <v>69982.324765443118</v>
      </c>
      <c r="G17" s="71">
        <v>37990.961620276241</v>
      </c>
      <c r="H17" s="163"/>
    </row>
    <row r="18" spans="2:10" ht="15" x14ac:dyDescent="0.25">
      <c r="C18" s="31">
        <v>2013</v>
      </c>
      <c r="D18" s="71">
        <v>233330.17773908618</v>
      </c>
      <c r="E18" s="71">
        <v>107558.1350600157</v>
      </c>
      <c r="F18" s="71">
        <v>62897.098263244698</v>
      </c>
      <c r="G18" s="71">
        <v>43291.400652967859</v>
      </c>
      <c r="H18" s="163"/>
    </row>
    <row r="19" spans="2:10" ht="15" x14ac:dyDescent="0.25">
      <c r="C19" s="31">
        <v>2014</v>
      </c>
      <c r="D19" s="71">
        <v>257874.21488436262</v>
      </c>
      <c r="E19" s="71">
        <v>117102.49891832695</v>
      </c>
      <c r="F19" s="71">
        <v>73466.400186794839</v>
      </c>
      <c r="G19" s="71">
        <v>41879.390865175308</v>
      </c>
      <c r="H19" s="71"/>
      <c r="I19" s="3"/>
      <c r="J19" s="3"/>
    </row>
    <row r="20" spans="2:10" ht="15" x14ac:dyDescent="0.25">
      <c r="C20" s="31">
        <v>2015</v>
      </c>
      <c r="D20" s="71">
        <v>311896.77926692046</v>
      </c>
      <c r="E20" s="71">
        <v>132438.64492902072</v>
      </c>
      <c r="F20" s="71">
        <v>81007.149822534935</v>
      </c>
      <c r="G20" s="71">
        <v>50075.925831386296</v>
      </c>
      <c r="H20" s="71"/>
      <c r="I20" s="3"/>
      <c r="J20" s="3"/>
    </row>
    <row r="21" spans="2:10" ht="15" x14ac:dyDescent="0.25">
      <c r="C21" s="31">
        <v>2016</v>
      </c>
      <c r="D21" s="71">
        <v>347887.95983160468</v>
      </c>
      <c r="E21" s="71">
        <v>149967.53825202436</v>
      </c>
      <c r="F21" s="71">
        <v>87518.030768190496</v>
      </c>
      <c r="G21" s="71">
        <v>59352.215544020444</v>
      </c>
      <c r="H21" s="71"/>
      <c r="I21" s="3"/>
      <c r="J21" s="3"/>
    </row>
    <row r="22" spans="2:10" ht="15" x14ac:dyDescent="0.25">
      <c r="C22" s="31">
        <v>2017</v>
      </c>
      <c r="D22" s="71">
        <v>357224.4889109311</v>
      </c>
      <c r="E22" s="71">
        <v>158725.43235517899</v>
      </c>
      <c r="F22" s="71">
        <v>93687.731773040141</v>
      </c>
      <c r="G22" s="71">
        <v>62828.79897984305</v>
      </c>
      <c r="H22" s="71"/>
      <c r="I22" s="3"/>
      <c r="J22" s="3"/>
    </row>
    <row r="23" spans="2:10" ht="15" x14ac:dyDescent="0.25">
      <c r="C23" s="31">
        <v>2018</v>
      </c>
      <c r="D23" s="71">
        <v>371784.20505459688</v>
      </c>
      <c r="E23" s="71">
        <v>157594.64445437893</v>
      </c>
      <c r="F23" s="71">
        <v>99437.112289141936</v>
      </c>
      <c r="G23" s="71">
        <v>60074.873441175056</v>
      </c>
      <c r="H23" s="71"/>
      <c r="I23" s="3"/>
      <c r="J23" s="3"/>
    </row>
    <row r="24" spans="2:10" ht="15" x14ac:dyDescent="0.25">
      <c r="C24" s="31">
        <v>2019</v>
      </c>
      <c r="D24" s="185">
        <v>408049.46358669526</v>
      </c>
      <c r="E24" s="185">
        <v>163119.61125069699</v>
      </c>
      <c r="F24" s="185">
        <v>107120.36780970609</v>
      </c>
      <c r="G24" s="185">
        <v>60223.677782728031</v>
      </c>
      <c r="H24" s="71"/>
      <c r="I24" s="3"/>
      <c r="J24" s="3"/>
    </row>
    <row r="25" spans="2:10" ht="15" x14ac:dyDescent="0.25">
      <c r="C25" s="31">
        <v>2020</v>
      </c>
      <c r="D25" s="185">
        <v>383180.76534392883</v>
      </c>
      <c r="E25" s="185">
        <v>141171.78255691749</v>
      </c>
      <c r="F25" s="185">
        <v>101650.10795240759</v>
      </c>
      <c r="G25" s="185">
        <v>41904.440629512232</v>
      </c>
      <c r="H25" s="71"/>
      <c r="I25" s="3"/>
      <c r="J25" s="3"/>
    </row>
    <row r="26" spans="2:10" ht="15" x14ac:dyDescent="0.25">
      <c r="C26" s="31">
        <v>2021</v>
      </c>
      <c r="D26" s="185">
        <v>610142.02807884407</v>
      </c>
      <c r="E26" s="185">
        <v>180560.76880866368</v>
      </c>
      <c r="F26" s="185">
        <v>117443.36092640882</v>
      </c>
      <c r="G26" s="185">
        <v>74892.870827188861</v>
      </c>
      <c r="H26" s="71"/>
      <c r="I26" s="3"/>
      <c r="J26" s="3"/>
    </row>
    <row r="27" spans="2:10" ht="15" x14ac:dyDescent="0.25">
      <c r="C27" s="31">
        <v>2022</v>
      </c>
      <c r="D27" s="185">
        <v>717635.16670223791</v>
      </c>
      <c r="E27" s="185">
        <v>210760.43383398946</v>
      </c>
      <c r="F27" s="185">
        <v>138713.47477571215</v>
      </c>
      <c r="G27" s="185">
        <v>83018.492391408232</v>
      </c>
      <c r="H27" s="71"/>
      <c r="I27" s="3"/>
      <c r="J27" s="3"/>
    </row>
    <row r="28" spans="2:10" ht="15" x14ac:dyDescent="0.25">
      <c r="C28" s="31">
        <v>2023</v>
      </c>
      <c r="D28" s="185">
        <v>710970.44214784889</v>
      </c>
      <c r="E28" s="185">
        <v>217214.03912110755</v>
      </c>
      <c r="F28" s="185">
        <v>143982.45278289419</v>
      </c>
      <c r="G28" s="185">
        <v>82713.364138456149</v>
      </c>
      <c r="H28" s="71"/>
      <c r="I28" s="3"/>
      <c r="J28" s="3"/>
    </row>
    <row r="29" spans="2:10" ht="15" x14ac:dyDescent="0.25">
      <c r="C29" s="35" t="s">
        <v>76</v>
      </c>
      <c r="D29" s="185">
        <v>671176.88594006933</v>
      </c>
      <c r="E29" s="185">
        <v>236158.75601965821</v>
      </c>
      <c r="F29" s="185">
        <v>148345.53426557663</v>
      </c>
      <c r="G29" s="185">
        <v>95843.595104771535</v>
      </c>
      <c r="H29" s="71"/>
      <c r="I29" s="3"/>
      <c r="J29" s="3"/>
    </row>
    <row r="30" spans="2:10" ht="15.75" thickBot="1" x14ac:dyDescent="0.3">
      <c r="C30" s="64" t="s">
        <v>110</v>
      </c>
      <c r="D30" s="186">
        <v>-5.5970760313977082E-2</v>
      </c>
      <c r="E30" s="186">
        <v>8.721681607323753E-2</v>
      </c>
      <c r="F30" s="186">
        <v>3.0302869539674839E-2</v>
      </c>
      <c r="G30" s="186">
        <v>0.15874376653736796</v>
      </c>
    </row>
    <row r="31" spans="2:10" ht="14.25" thickTop="1" x14ac:dyDescent="0.25"/>
    <row r="32" spans="2:10" ht="15" x14ac:dyDescent="0.25">
      <c r="B32" s="65" t="s">
        <v>111</v>
      </c>
    </row>
    <row r="33" spans="1:7" x14ac:dyDescent="0.25">
      <c r="B33" s="23"/>
      <c r="C33" s="187"/>
    </row>
    <row r="34" spans="1:7" ht="28.5" x14ac:dyDescent="0.45">
      <c r="A34" s="12" t="s">
        <v>47</v>
      </c>
      <c r="B34" s="13" t="s">
        <v>112</v>
      </c>
    </row>
    <row r="35" spans="1:7" x14ac:dyDescent="0.25">
      <c r="B35" s="14" t="s">
        <v>0</v>
      </c>
    </row>
    <row r="36" spans="1:7" x14ac:dyDescent="0.25">
      <c r="B36" s="15" t="s">
        <v>1</v>
      </c>
    </row>
    <row r="37" spans="1:7" ht="15.75" x14ac:dyDescent="0.25">
      <c r="B37" s="167" t="s">
        <v>24</v>
      </c>
      <c r="C37" s="167"/>
      <c r="D37" s="168" t="s">
        <v>13</v>
      </c>
      <c r="E37" s="168" t="s">
        <v>2</v>
      </c>
      <c r="F37" s="168" t="s">
        <v>14</v>
      </c>
      <c r="G37" s="168" t="s">
        <v>15</v>
      </c>
    </row>
    <row r="38" spans="1:7" ht="15" x14ac:dyDescent="0.25">
      <c r="B38" s="243" t="s">
        <v>20</v>
      </c>
      <c r="C38" s="31">
        <v>2008</v>
      </c>
      <c r="D38" s="71">
        <v>21238.596697852088</v>
      </c>
      <c r="E38" s="71">
        <v>12788.831075375241</v>
      </c>
      <c r="F38" s="71">
        <v>8007.2126692048187</v>
      </c>
      <c r="G38" s="71">
        <v>4616.9152039472965</v>
      </c>
    </row>
    <row r="39" spans="1:7" ht="15" x14ac:dyDescent="0.25">
      <c r="B39" s="243"/>
      <c r="C39" s="31">
        <v>2009</v>
      </c>
      <c r="D39" s="71">
        <v>21885.25030589645</v>
      </c>
      <c r="E39" s="71">
        <v>13079.865000262767</v>
      </c>
      <c r="F39" s="71">
        <v>7595.2310600481915</v>
      </c>
      <c r="G39" s="71">
        <v>5079.9025763085374</v>
      </c>
    </row>
    <row r="40" spans="1:7" ht="15" x14ac:dyDescent="0.25">
      <c r="B40" s="243"/>
      <c r="C40" s="31">
        <v>2010</v>
      </c>
      <c r="D40" s="71">
        <v>22396.054590672768</v>
      </c>
      <c r="E40" s="71">
        <v>13840.922820098313</v>
      </c>
      <c r="F40" s="71">
        <v>7839.7104653532524</v>
      </c>
      <c r="G40" s="71">
        <v>5681.1387230081918</v>
      </c>
    </row>
    <row r="41" spans="1:7" ht="15" x14ac:dyDescent="0.25">
      <c r="B41" s="243"/>
      <c r="C41" s="31">
        <v>2011</v>
      </c>
      <c r="D41" s="71">
        <v>23499.308003379279</v>
      </c>
      <c r="E41" s="71">
        <v>11269.130378440483</v>
      </c>
      <c r="F41" s="71">
        <v>7737.2562509532527</v>
      </c>
      <c r="G41" s="71">
        <v>3250.1288073706023</v>
      </c>
    </row>
    <row r="42" spans="1:7" ht="15" x14ac:dyDescent="0.25">
      <c r="B42" s="243"/>
      <c r="C42" s="31">
        <v>2012</v>
      </c>
      <c r="D42" s="71">
        <v>27214.555470148087</v>
      </c>
      <c r="E42" s="71">
        <v>14293.69550097888</v>
      </c>
      <c r="F42" s="71">
        <v>9750.7926470425864</v>
      </c>
      <c r="G42" s="71">
        <v>4180.5055621189767</v>
      </c>
    </row>
    <row r="43" spans="1:7" ht="15" x14ac:dyDescent="0.25">
      <c r="B43" s="243"/>
      <c r="C43" s="31">
        <v>2013</v>
      </c>
      <c r="D43" s="71">
        <v>32826.491847851401</v>
      </c>
      <c r="E43" s="71">
        <v>13791.664971088407</v>
      </c>
      <c r="F43" s="71">
        <v>9731.0260492002708</v>
      </c>
      <c r="G43" s="71">
        <v>4043.9274265203917</v>
      </c>
    </row>
    <row r="44" spans="1:7" ht="15" x14ac:dyDescent="0.25">
      <c r="B44" s="243"/>
      <c r="C44" s="31">
        <v>2014</v>
      </c>
      <c r="D44" s="71">
        <v>37735.453911463403</v>
      </c>
      <c r="E44" s="71">
        <v>17060.422972554457</v>
      </c>
      <c r="F44" s="71">
        <v>11022.097139764668</v>
      </c>
      <c r="G44" s="71">
        <v>5939.4587477572641</v>
      </c>
    </row>
    <row r="45" spans="1:7" ht="15" x14ac:dyDescent="0.25">
      <c r="B45" s="243"/>
      <c r="C45" s="31">
        <v>2015</v>
      </c>
      <c r="D45" s="71">
        <v>43944.244360739016</v>
      </c>
      <c r="E45" s="71">
        <v>17564.544678155802</v>
      </c>
      <c r="F45" s="71">
        <v>12827.874836780893</v>
      </c>
      <c r="G45" s="71">
        <v>4530.3140498801276</v>
      </c>
    </row>
    <row r="46" spans="1:7" ht="15" x14ac:dyDescent="0.25">
      <c r="B46" s="243"/>
      <c r="C46" s="31">
        <v>2016</v>
      </c>
      <c r="D46" s="71">
        <v>46821.787568520267</v>
      </c>
      <c r="E46" s="71">
        <v>20369.919364650585</v>
      </c>
      <c r="F46" s="71">
        <v>13614.801377904363</v>
      </c>
      <c r="G46" s="71">
        <v>6470.1274063337705</v>
      </c>
    </row>
    <row r="47" spans="1:7" ht="15" x14ac:dyDescent="0.25">
      <c r="B47" s="243"/>
      <c r="C47" s="31">
        <v>2017</v>
      </c>
      <c r="D47" s="71">
        <v>52764.309959397491</v>
      </c>
      <c r="E47" s="71">
        <v>22448.838714028858</v>
      </c>
      <c r="F47" s="71">
        <v>15462.076381187735</v>
      </c>
      <c r="G47" s="71">
        <v>6757.0991852680972</v>
      </c>
    </row>
    <row r="48" spans="1:7" ht="15" x14ac:dyDescent="0.25">
      <c r="B48" s="243"/>
      <c r="C48" s="31">
        <v>2018</v>
      </c>
      <c r="D48" s="71">
        <v>57879.115303556217</v>
      </c>
      <c r="E48" s="71">
        <v>24427.109098635356</v>
      </c>
      <c r="F48" s="71">
        <v>17300.992007951347</v>
      </c>
      <c r="G48" s="71">
        <v>7151.2517117668967</v>
      </c>
    </row>
    <row r="49" spans="2:7" ht="15" x14ac:dyDescent="0.25">
      <c r="B49" s="243"/>
      <c r="C49" s="31">
        <v>2019</v>
      </c>
      <c r="D49" s="71">
        <v>65150.863060351716</v>
      </c>
      <c r="E49" s="71">
        <v>25945.728906611224</v>
      </c>
      <c r="F49" s="71">
        <v>21146.983225996122</v>
      </c>
      <c r="G49" s="71">
        <v>6459.0905962283859</v>
      </c>
    </row>
    <row r="50" spans="2:7" ht="15" x14ac:dyDescent="0.25">
      <c r="B50" s="243"/>
      <c r="C50" s="31">
        <v>2020</v>
      </c>
      <c r="D50" s="71">
        <v>61767.542472274043</v>
      </c>
      <c r="E50" s="71">
        <v>28118.896736463801</v>
      </c>
      <c r="F50" s="71">
        <v>22997.90845488268</v>
      </c>
      <c r="G50" s="71">
        <v>6979.4317604298221</v>
      </c>
    </row>
    <row r="51" spans="2:7" ht="15" x14ac:dyDescent="0.25">
      <c r="B51" s="243"/>
      <c r="C51" s="31">
        <v>2021</v>
      </c>
      <c r="D51" s="71">
        <v>87287.553484366377</v>
      </c>
      <c r="E51" s="71">
        <v>25261.305216209104</v>
      </c>
      <c r="F51" s="71">
        <v>26963.423191138645</v>
      </c>
      <c r="G51" s="71">
        <v>3663.9241728038992</v>
      </c>
    </row>
    <row r="52" spans="2:7" ht="15" x14ac:dyDescent="0.25">
      <c r="B52" s="243"/>
      <c r="C52" s="31">
        <v>2022</v>
      </c>
      <c r="D52" s="71">
        <v>101428.78948633396</v>
      </c>
      <c r="E52" s="71">
        <v>32020.572233637402</v>
      </c>
      <c r="F52" s="71">
        <v>31998.042955060428</v>
      </c>
      <c r="G52" s="71">
        <v>5388.1244347218062</v>
      </c>
    </row>
    <row r="53" spans="2:7" ht="15" x14ac:dyDescent="0.25">
      <c r="B53" s="243"/>
      <c r="C53" s="31">
        <v>2023</v>
      </c>
      <c r="D53" s="71">
        <v>120524.76724458546</v>
      </c>
      <c r="E53" s="71">
        <v>36762.728383039233</v>
      </c>
      <c r="F53" s="71">
        <v>34566.235003095018</v>
      </c>
      <c r="G53" s="71">
        <v>7264.6730837275863</v>
      </c>
    </row>
    <row r="54" spans="2:7" ht="15" x14ac:dyDescent="0.25">
      <c r="B54" s="243"/>
      <c r="C54" s="35" t="s">
        <v>76</v>
      </c>
      <c r="D54" s="71">
        <v>109077.6774246134</v>
      </c>
      <c r="E54" s="71">
        <v>40585.769611268508</v>
      </c>
      <c r="F54" s="71">
        <v>38128.158395183629</v>
      </c>
      <c r="G54" s="71">
        <v>8033.6647741045581</v>
      </c>
    </row>
    <row r="55" spans="2:7" ht="16.5" thickBot="1" x14ac:dyDescent="0.3">
      <c r="B55" s="244"/>
      <c r="C55" s="170" t="s">
        <v>110</v>
      </c>
      <c r="D55" s="171">
        <v>-9.4977074684923835E-2</v>
      </c>
      <c r="E55" s="171">
        <v>0.10399231494453126</v>
      </c>
      <c r="F55" s="171">
        <v>0.10304632227865373</v>
      </c>
      <c r="G55" s="171">
        <v>0.10585358508416091</v>
      </c>
    </row>
    <row r="56" spans="2:7" ht="15.75" thickTop="1" x14ac:dyDescent="0.25">
      <c r="B56" s="239" t="s">
        <v>16</v>
      </c>
      <c r="C56" s="31">
        <v>2008</v>
      </c>
      <c r="D56" s="71">
        <v>35589.54492291213</v>
      </c>
      <c r="E56" s="71">
        <v>18118.14408795322</v>
      </c>
      <c r="F56" s="71">
        <v>11826.855477485684</v>
      </c>
      <c r="G56" s="71">
        <v>5801.0803444560133</v>
      </c>
    </row>
    <row r="57" spans="2:7" ht="15" x14ac:dyDescent="0.25">
      <c r="B57" s="239"/>
      <c r="C57" s="31">
        <v>2009</v>
      </c>
      <c r="D57" s="71">
        <v>36298.436434905161</v>
      </c>
      <c r="E57" s="71">
        <v>18234.663972564766</v>
      </c>
      <c r="F57" s="71">
        <v>12933.929782613224</v>
      </c>
      <c r="G57" s="71">
        <v>4974.1004020041646</v>
      </c>
    </row>
    <row r="58" spans="2:7" ht="15" x14ac:dyDescent="0.25">
      <c r="B58" s="239"/>
      <c r="C58" s="31">
        <v>2010</v>
      </c>
      <c r="D58" s="71">
        <v>35537.047100645497</v>
      </c>
      <c r="E58" s="71">
        <v>17620.445386819363</v>
      </c>
      <c r="F58" s="71">
        <v>13982.610556772517</v>
      </c>
      <c r="G58" s="71">
        <v>3619.1647411140043</v>
      </c>
    </row>
    <row r="59" spans="2:7" ht="15" x14ac:dyDescent="0.25">
      <c r="B59" s="239"/>
      <c r="C59" s="31">
        <v>2011</v>
      </c>
      <c r="D59" s="71">
        <v>32908.537546069754</v>
      </c>
      <c r="E59" s="188">
        <v>16644.54518761062</v>
      </c>
      <c r="F59" s="71">
        <v>13840.723011270173</v>
      </c>
      <c r="G59" s="71">
        <v>2668.6113499364565</v>
      </c>
    </row>
    <row r="60" spans="2:7" ht="15" x14ac:dyDescent="0.25">
      <c r="B60" s="239"/>
      <c r="C60" s="31">
        <v>2012</v>
      </c>
      <c r="D60" s="71">
        <v>33535.630501015097</v>
      </c>
      <c r="E60" s="71">
        <v>17532.538157053619</v>
      </c>
      <c r="F60" s="71">
        <v>12052.466304580945</v>
      </c>
      <c r="G60" s="71">
        <v>5215.8022243277146</v>
      </c>
    </row>
    <row r="61" spans="2:7" ht="15" x14ac:dyDescent="0.25">
      <c r="B61" s="239"/>
      <c r="C61" s="31">
        <v>2013</v>
      </c>
      <c r="D61" s="71">
        <v>40690.771211392246</v>
      </c>
      <c r="E61" s="71">
        <v>14441.846291140097</v>
      </c>
      <c r="F61" s="71">
        <v>11502.854419221179</v>
      </c>
      <c r="G61" s="71">
        <v>2705.1582977718544</v>
      </c>
    </row>
    <row r="62" spans="2:7" ht="15" x14ac:dyDescent="0.25">
      <c r="B62" s="239"/>
      <c r="C62" s="31">
        <v>2014</v>
      </c>
      <c r="D62" s="71">
        <v>39453.658125753893</v>
      </c>
      <c r="E62" s="71">
        <v>17345.297269955448</v>
      </c>
      <c r="F62" s="71">
        <v>13798.525440465977</v>
      </c>
      <c r="G62" s="71">
        <v>3283.2113555396886</v>
      </c>
    </row>
    <row r="63" spans="2:7" ht="15" x14ac:dyDescent="0.25">
      <c r="B63" s="239"/>
      <c r="C63" s="31">
        <v>2015</v>
      </c>
      <c r="D63" s="71">
        <v>46853.345725148567</v>
      </c>
      <c r="E63" s="71">
        <v>22263.343508483951</v>
      </c>
      <c r="F63" s="71">
        <v>14588.661015960799</v>
      </c>
      <c r="G63" s="71">
        <v>7510.0332244902611</v>
      </c>
    </row>
    <row r="64" spans="2:7" ht="15" x14ac:dyDescent="0.25">
      <c r="B64" s="239"/>
      <c r="C64" s="31">
        <v>2016</v>
      </c>
      <c r="D64" s="71">
        <v>51602.547988913895</v>
      </c>
      <c r="E64" s="71">
        <v>25752.209058155495</v>
      </c>
      <c r="F64" s="71">
        <v>15736.199438912103</v>
      </c>
      <c r="G64" s="71">
        <v>9494.6202357393231</v>
      </c>
    </row>
    <row r="65" spans="2:8" ht="15" x14ac:dyDescent="0.25">
      <c r="B65" s="239"/>
      <c r="C65" s="31">
        <v>2017</v>
      </c>
      <c r="D65" s="71">
        <v>52531.082049361568</v>
      </c>
      <c r="E65" s="71">
        <v>26929.700104689819</v>
      </c>
      <c r="F65" s="71">
        <v>16754.645436171111</v>
      </c>
      <c r="G65" s="71">
        <v>9443.2478783967399</v>
      </c>
    </row>
    <row r="66" spans="2:8" ht="15" x14ac:dyDescent="0.25">
      <c r="B66" s="239"/>
      <c r="C66" s="31">
        <v>2018</v>
      </c>
      <c r="D66" s="71">
        <v>57087.317218087148</v>
      </c>
      <c r="E66" s="71">
        <v>28389.054566052622</v>
      </c>
      <c r="F66" s="71">
        <v>17330.94824504443</v>
      </c>
      <c r="G66" s="71">
        <v>10514.556598152059</v>
      </c>
    </row>
    <row r="67" spans="2:8" ht="15" x14ac:dyDescent="0.25">
      <c r="B67" s="239"/>
      <c r="C67" s="31">
        <v>2019</v>
      </c>
      <c r="D67" s="71">
        <v>64972.753900122196</v>
      </c>
      <c r="E67" s="71">
        <v>32338.159141399097</v>
      </c>
      <c r="F67" s="71">
        <v>19286.367754254763</v>
      </c>
      <c r="G67" s="71">
        <v>12842.62710820316</v>
      </c>
    </row>
    <row r="68" spans="2:8" ht="15" x14ac:dyDescent="0.25">
      <c r="B68" s="239"/>
      <c r="C68" s="31">
        <v>2020</v>
      </c>
      <c r="D68" s="71">
        <v>62954.864482500539</v>
      </c>
      <c r="E68" s="71">
        <v>26656.514483056344</v>
      </c>
      <c r="F68" s="71">
        <v>17385.363377211943</v>
      </c>
      <c r="G68" s="71">
        <v>8128.4243580714037</v>
      </c>
    </row>
    <row r="69" spans="2:8" ht="15" x14ac:dyDescent="0.25">
      <c r="B69" s="239"/>
      <c r="C69" s="31">
        <v>2021</v>
      </c>
      <c r="D69" s="71">
        <v>97834.594382050127</v>
      </c>
      <c r="E69" s="71">
        <v>45955.182263212511</v>
      </c>
      <c r="F69" s="71">
        <v>24494.596655896657</v>
      </c>
      <c r="G69" s="71">
        <v>25935.913889482021</v>
      </c>
    </row>
    <row r="70" spans="2:8" ht="15" x14ac:dyDescent="0.25">
      <c r="B70" s="239"/>
      <c r="C70" s="31">
        <v>2022</v>
      </c>
      <c r="D70" s="71">
        <v>115032.06005721449</v>
      </c>
      <c r="E70" s="71">
        <v>51336.25697965482</v>
      </c>
      <c r="F70" s="71">
        <v>28761.827501036263</v>
      </c>
      <c r="G70" s="71">
        <v>25754.263574932651</v>
      </c>
    </row>
    <row r="71" spans="2:8" ht="15" x14ac:dyDescent="0.25">
      <c r="B71" s="239"/>
      <c r="C71" s="31">
        <v>2023</v>
      </c>
      <c r="D71" s="71">
        <v>115518.38761276742</v>
      </c>
      <c r="E71" s="71">
        <v>55636.859787642054</v>
      </c>
      <c r="F71" s="71">
        <v>31259.227988251649</v>
      </c>
      <c r="G71" s="71">
        <v>27888.330166358097</v>
      </c>
    </row>
    <row r="72" spans="2:8" ht="15" x14ac:dyDescent="0.25">
      <c r="B72" s="239"/>
      <c r="C72" s="35" t="s">
        <v>76</v>
      </c>
      <c r="D72" s="71">
        <v>106853.46609612553</v>
      </c>
      <c r="E72" s="71">
        <v>56237.819380017354</v>
      </c>
      <c r="F72" s="71">
        <v>31816.89303860371</v>
      </c>
      <c r="G72" s="71">
        <v>27726.449069905113</v>
      </c>
    </row>
    <row r="73" spans="2:8" ht="16.5" thickBot="1" x14ac:dyDescent="0.3">
      <c r="B73" s="240"/>
      <c r="C73" s="170" t="s">
        <v>110</v>
      </c>
      <c r="D73" s="171">
        <v>-7.5009024067127963E-2</v>
      </c>
      <c r="E73" s="171">
        <v>1.0801464976080198E-2</v>
      </c>
      <c r="F73" s="171">
        <v>1.7840013533336526E-2</v>
      </c>
      <c r="G73" s="171">
        <v>-5.8046177554317074E-3</v>
      </c>
    </row>
    <row r="74" spans="2:8" ht="15.75" thickTop="1" x14ac:dyDescent="0.25">
      <c r="B74" s="242" t="s">
        <v>101</v>
      </c>
      <c r="C74" s="31">
        <v>2008</v>
      </c>
      <c r="D74" s="71">
        <v>3177.4780488947263</v>
      </c>
      <c r="E74" s="71">
        <v>2334.1538872160472</v>
      </c>
      <c r="F74" s="71">
        <v>1915.8280519872549</v>
      </c>
      <c r="G74" s="71">
        <v>396.14844620018329</v>
      </c>
      <c r="H74" s="163"/>
    </row>
    <row r="75" spans="2:8" ht="15" x14ac:dyDescent="0.25">
      <c r="B75" s="243"/>
      <c r="C75" s="31">
        <v>2009</v>
      </c>
      <c r="D75" s="71">
        <v>3575.9012947071201</v>
      </c>
      <c r="E75" s="71">
        <v>2626.8329092768681</v>
      </c>
      <c r="F75" s="71">
        <v>2156.0532932463448</v>
      </c>
      <c r="G75" s="71">
        <v>445.82140926392987</v>
      </c>
      <c r="H75" s="163"/>
    </row>
    <row r="76" spans="2:8" ht="15" x14ac:dyDescent="0.25">
      <c r="B76" s="243"/>
      <c r="C76" s="31">
        <v>2010</v>
      </c>
      <c r="D76" s="71">
        <v>3812.991918689901</v>
      </c>
      <c r="E76" s="71">
        <v>2800.9980783436963</v>
      </c>
      <c r="F76" s="71">
        <v>2299.0046720756568</v>
      </c>
      <c r="G76" s="71">
        <v>475.38041198688529</v>
      </c>
      <c r="H76" s="163"/>
    </row>
    <row r="77" spans="2:8" ht="15" x14ac:dyDescent="0.25">
      <c r="B77" s="243"/>
      <c r="C77" s="31">
        <v>2011</v>
      </c>
      <c r="D77" s="71">
        <v>3931.9398125491621</v>
      </c>
      <c r="E77" s="71">
        <v>2888.376396794813</v>
      </c>
      <c r="F77" s="71">
        <v>2370.7230941304192</v>
      </c>
      <c r="G77" s="71">
        <v>490.21010478288167</v>
      </c>
      <c r="H77" s="163"/>
    </row>
    <row r="78" spans="2:8" ht="15" x14ac:dyDescent="0.25">
      <c r="B78" s="243"/>
      <c r="C78" s="31">
        <v>2012</v>
      </c>
      <c r="D78" s="71">
        <v>4009.0815288135836</v>
      </c>
      <c r="E78" s="71">
        <v>2945.0441798964935</v>
      </c>
      <c r="F78" s="71">
        <v>2417.2349068711019</v>
      </c>
      <c r="G78" s="71">
        <v>499.82766014128782</v>
      </c>
    </row>
    <row r="79" spans="2:8" ht="15" x14ac:dyDescent="0.25">
      <c r="B79" s="243"/>
      <c r="C79" s="31">
        <v>2013</v>
      </c>
      <c r="D79" s="71">
        <v>5011.6390586027746</v>
      </c>
      <c r="E79" s="71">
        <v>3412.402531759391</v>
      </c>
      <c r="F79" s="71">
        <v>2843.2987075314923</v>
      </c>
      <c r="G79" s="71">
        <v>566.01057201299875</v>
      </c>
      <c r="H79" s="163"/>
    </row>
    <row r="80" spans="2:8" ht="15" x14ac:dyDescent="0.25">
      <c r="B80" s="243"/>
      <c r="C80" s="31">
        <v>2014</v>
      </c>
      <c r="D80" s="71">
        <v>5765.067564082904</v>
      </c>
      <c r="E80" s="71">
        <v>3419.3691232811029</v>
      </c>
      <c r="F80" s="71">
        <v>2819.532415198355</v>
      </c>
      <c r="G80" s="71">
        <v>562.27920204923703</v>
      </c>
      <c r="H80" s="163"/>
    </row>
    <row r="81" spans="2:8" ht="15" x14ac:dyDescent="0.25">
      <c r="B81" s="243"/>
      <c r="C81" s="31">
        <v>2015</v>
      </c>
      <c r="D81" s="71">
        <v>6572.4418985628918</v>
      </c>
      <c r="E81" s="71">
        <v>4093.2413019354976</v>
      </c>
      <c r="F81" s="71">
        <v>3413.9369689307741</v>
      </c>
      <c r="G81" s="71">
        <v>617.49055972846361</v>
      </c>
      <c r="H81" s="163"/>
    </row>
    <row r="82" spans="2:8" ht="15" x14ac:dyDescent="0.25">
      <c r="B82" s="243"/>
      <c r="C82" s="31">
        <v>2016</v>
      </c>
      <c r="D82" s="71">
        <v>8088.8507456023617</v>
      </c>
      <c r="E82" s="71">
        <v>5254.1910355529571</v>
      </c>
      <c r="F82" s="71">
        <v>3722.2553472382583</v>
      </c>
      <c r="G82" s="71">
        <v>1450.7206858800923</v>
      </c>
      <c r="H82" s="163"/>
    </row>
    <row r="83" spans="2:8" ht="15" x14ac:dyDescent="0.25">
      <c r="B83" s="243"/>
      <c r="C83" s="31">
        <v>2017</v>
      </c>
      <c r="D83" s="71">
        <v>8694.1592093408854</v>
      </c>
      <c r="E83" s="71">
        <v>4724.7640201783506</v>
      </c>
      <c r="F83" s="71">
        <v>4204.7074613533787</v>
      </c>
      <c r="G83" s="71">
        <v>388.2225515811262</v>
      </c>
      <c r="H83" s="163"/>
    </row>
    <row r="84" spans="2:8" ht="15" x14ac:dyDescent="0.25">
      <c r="B84" s="243"/>
      <c r="C84" s="31">
        <v>2018</v>
      </c>
      <c r="D84" s="71">
        <v>8064.0503360830826</v>
      </c>
      <c r="E84" s="71">
        <v>4957.2901803109007</v>
      </c>
      <c r="F84" s="71">
        <v>4239.7892953776345</v>
      </c>
      <c r="G84" s="71">
        <v>515.63999276429786</v>
      </c>
      <c r="H84" s="163"/>
    </row>
    <row r="85" spans="2:8" ht="15" x14ac:dyDescent="0.25">
      <c r="B85" s="243"/>
      <c r="C85" s="31">
        <v>2019</v>
      </c>
      <c r="D85" s="71">
        <v>8327.7664979972687</v>
      </c>
      <c r="E85" s="71">
        <v>4910.1190420116945</v>
      </c>
      <c r="F85" s="71">
        <v>4261.8885751007329</v>
      </c>
      <c r="G85" s="71">
        <v>540.31594180185891</v>
      </c>
      <c r="H85" s="163"/>
    </row>
    <row r="86" spans="2:8" ht="15" x14ac:dyDescent="0.25">
      <c r="B86" s="243"/>
      <c r="C86" s="31">
        <v>2020</v>
      </c>
      <c r="D86" s="71">
        <v>8645.8283118415366</v>
      </c>
      <c r="E86" s="71">
        <v>4937.2921496416402</v>
      </c>
      <c r="F86" s="71">
        <v>4201.6247470674325</v>
      </c>
      <c r="G86" s="71">
        <v>562.02093380084705</v>
      </c>
      <c r="H86" s="163"/>
    </row>
    <row r="87" spans="2:8" ht="15" x14ac:dyDescent="0.25">
      <c r="B87" s="243"/>
      <c r="C87" s="31">
        <v>2021</v>
      </c>
      <c r="D87" s="71">
        <v>15313.071325015286</v>
      </c>
      <c r="E87" s="71">
        <v>6562.5289232437381</v>
      </c>
      <c r="F87" s="71">
        <v>5276.3508438817789</v>
      </c>
      <c r="G87" s="71">
        <v>952.40208940522916</v>
      </c>
      <c r="H87" s="163"/>
    </row>
    <row r="88" spans="2:8" ht="15" x14ac:dyDescent="0.25">
      <c r="B88" s="243"/>
      <c r="C88" s="31">
        <v>2022</v>
      </c>
      <c r="D88" s="71">
        <v>15977.177928542849</v>
      </c>
      <c r="E88" s="71">
        <v>7116.1291755470456</v>
      </c>
      <c r="F88" s="71">
        <v>5770.3779208980895</v>
      </c>
      <c r="G88" s="71">
        <v>1000.1569908083534</v>
      </c>
      <c r="H88" s="163"/>
    </row>
    <row r="89" spans="2:8" ht="15" x14ac:dyDescent="0.25">
      <c r="B89" s="243"/>
      <c r="C89" s="31">
        <v>2023</v>
      </c>
      <c r="D89" s="71">
        <v>15893.601580818098</v>
      </c>
      <c r="E89" s="71">
        <v>8086.3239712236236</v>
      </c>
      <c r="F89" s="71">
        <v>6446.7467084114169</v>
      </c>
      <c r="G89" s="71">
        <v>1210.0153802504585</v>
      </c>
      <c r="H89" s="163"/>
    </row>
    <row r="90" spans="2:8" ht="15" x14ac:dyDescent="0.25">
      <c r="B90" s="243"/>
      <c r="C90" s="35" t="s">
        <v>76</v>
      </c>
      <c r="D90" s="71">
        <v>14302.665376825338</v>
      </c>
      <c r="E90" s="71">
        <v>8004.0017871855043</v>
      </c>
      <c r="F90" s="71">
        <v>6573.3507949090254</v>
      </c>
      <c r="G90" s="71">
        <v>1069.6570686522657</v>
      </c>
      <c r="H90" s="163"/>
    </row>
    <row r="91" spans="2:8" ht="16.5" thickBot="1" x14ac:dyDescent="0.3">
      <c r="B91" s="244"/>
      <c r="C91" s="170" t="s">
        <v>110</v>
      </c>
      <c r="D91" s="171">
        <v>-0.10009916228885794</v>
      </c>
      <c r="E91" s="171">
        <v>-1.0180421206357169E-2</v>
      </c>
      <c r="F91" s="171">
        <v>1.9638445905191423E-2</v>
      </c>
      <c r="G91" s="171">
        <v>-0.11599713019279172</v>
      </c>
    </row>
    <row r="92" spans="2:8" ht="15.75" thickTop="1" x14ac:dyDescent="0.25">
      <c r="B92" s="242" t="s">
        <v>23</v>
      </c>
      <c r="C92" s="31">
        <v>2008</v>
      </c>
      <c r="D92" s="71">
        <v>16208.515814494509</v>
      </c>
      <c r="E92" s="71">
        <v>8419.8734110678506</v>
      </c>
      <c r="F92" s="71">
        <v>5360.9829749999999</v>
      </c>
      <c r="G92" s="71">
        <v>2238.712397727295</v>
      </c>
    </row>
    <row r="93" spans="2:8" ht="15" x14ac:dyDescent="0.25">
      <c r="B93" s="243"/>
      <c r="C93" s="31">
        <v>2009</v>
      </c>
      <c r="D93" s="71">
        <v>17291.018224498384</v>
      </c>
      <c r="E93" s="71">
        <v>7761.8300436874115</v>
      </c>
      <c r="F93" s="71">
        <v>7125.5826324999971</v>
      </c>
      <c r="G93" s="71">
        <v>443.39262401607658</v>
      </c>
    </row>
    <row r="94" spans="2:8" ht="15" x14ac:dyDescent="0.25">
      <c r="B94" s="243"/>
      <c r="C94" s="31">
        <v>2010</v>
      </c>
      <c r="D94" s="71">
        <v>18873.257487634295</v>
      </c>
      <c r="E94" s="71">
        <v>9212.258080536023</v>
      </c>
      <c r="F94" s="71">
        <v>7613.2345165000015</v>
      </c>
      <c r="G94" s="71">
        <v>1142.3087378106986</v>
      </c>
    </row>
    <row r="95" spans="2:8" ht="15" x14ac:dyDescent="0.25">
      <c r="B95" s="243"/>
      <c r="C95" s="31">
        <v>2011</v>
      </c>
      <c r="D95" s="71">
        <v>18028.706921500019</v>
      </c>
      <c r="E95" s="71">
        <v>9177.7285779999984</v>
      </c>
      <c r="F95" s="71">
        <v>7220.1325545</v>
      </c>
      <c r="G95" s="71">
        <v>1894.4516355051426</v>
      </c>
    </row>
    <row r="96" spans="2:8" ht="15" x14ac:dyDescent="0.25">
      <c r="B96" s="243"/>
      <c r="C96" s="31">
        <v>2012</v>
      </c>
      <c r="D96" s="71">
        <v>18588.784377703294</v>
      </c>
      <c r="E96" s="71">
        <v>5718.2426737928427</v>
      </c>
      <c r="F96" s="71">
        <v>4668.2975359978354</v>
      </c>
      <c r="G96" s="71">
        <v>1016.0780158973516</v>
      </c>
    </row>
    <row r="97" spans="2:7" ht="15" x14ac:dyDescent="0.25">
      <c r="B97" s="243"/>
      <c r="C97" s="31">
        <v>2013</v>
      </c>
      <c r="D97" s="71">
        <v>20025.483137570183</v>
      </c>
      <c r="E97" s="71">
        <v>6912.7797606729382</v>
      </c>
      <c r="F97" s="71">
        <v>5232.4881342038061</v>
      </c>
      <c r="G97" s="71">
        <v>1644.3130206085204</v>
      </c>
    </row>
    <row r="98" spans="2:7" ht="15" x14ac:dyDescent="0.25">
      <c r="B98" s="243"/>
      <c r="C98" s="31">
        <v>2014</v>
      </c>
      <c r="D98" s="71">
        <v>23069.103138775445</v>
      </c>
      <c r="E98" s="71">
        <v>7262.7569937920416</v>
      </c>
      <c r="F98" s="71">
        <v>5625.696078765407</v>
      </c>
      <c r="G98" s="71">
        <v>1602.0079703450481</v>
      </c>
    </row>
    <row r="99" spans="2:7" ht="15" x14ac:dyDescent="0.25">
      <c r="B99" s="243"/>
      <c r="C99" s="31">
        <v>2015</v>
      </c>
      <c r="D99" s="71">
        <v>28279.016706592571</v>
      </c>
      <c r="E99" s="71">
        <v>8099.5224849243777</v>
      </c>
      <c r="F99" s="71">
        <v>5889.6708823757099</v>
      </c>
      <c r="G99" s="71">
        <v>2184.5786046810831</v>
      </c>
    </row>
    <row r="100" spans="2:7" ht="15" x14ac:dyDescent="0.25">
      <c r="B100" s="243"/>
      <c r="C100" s="31">
        <v>2016</v>
      </c>
      <c r="D100" s="71">
        <v>34803.616205727056</v>
      </c>
      <c r="E100" s="71">
        <v>11730.856656881788</v>
      </c>
      <c r="F100" s="71">
        <v>6421.576946179699</v>
      </c>
      <c r="G100" s="71">
        <v>4661.7890606277915</v>
      </c>
    </row>
    <row r="101" spans="2:7" ht="15" x14ac:dyDescent="0.25">
      <c r="B101" s="243"/>
      <c r="C101" s="31">
        <v>2017</v>
      </c>
      <c r="D101" s="71">
        <v>38192.589256760417</v>
      </c>
      <c r="E101" s="71">
        <v>12049.263945105455</v>
      </c>
      <c r="F101" s="71">
        <v>6925.7584718590815</v>
      </c>
      <c r="G101" s="71">
        <v>4058.2693110480504</v>
      </c>
    </row>
    <row r="102" spans="2:7" ht="15" x14ac:dyDescent="0.25">
      <c r="B102" s="243"/>
      <c r="C102" s="31">
        <v>2018</v>
      </c>
      <c r="D102" s="71">
        <v>41173.273700826387</v>
      </c>
      <c r="E102" s="71">
        <v>13433.238383167072</v>
      </c>
      <c r="F102" s="71">
        <v>7339.1287540661915</v>
      </c>
      <c r="G102" s="71">
        <v>5449.41491309499</v>
      </c>
    </row>
    <row r="103" spans="2:7" ht="15" x14ac:dyDescent="0.25">
      <c r="B103" s="243"/>
      <c r="C103" s="31">
        <v>2019</v>
      </c>
      <c r="D103" s="71">
        <v>40642.120296644709</v>
      </c>
      <c r="E103" s="71">
        <v>13025.883791230362</v>
      </c>
      <c r="F103" s="71">
        <v>7514.7340097661045</v>
      </c>
      <c r="G103" s="71">
        <v>4301.0595782683995</v>
      </c>
    </row>
    <row r="104" spans="2:7" ht="15" x14ac:dyDescent="0.25">
      <c r="B104" s="243"/>
      <c r="C104" s="31">
        <v>2020</v>
      </c>
      <c r="D104" s="71">
        <v>35732.57968741424</v>
      </c>
      <c r="E104" s="71">
        <v>12696.327940147752</v>
      </c>
      <c r="F104" s="71">
        <v>6891.3971297586186</v>
      </c>
      <c r="G104" s="71">
        <v>5261.9004356603846</v>
      </c>
    </row>
    <row r="105" spans="2:7" ht="15" x14ac:dyDescent="0.25">
      <c r="B105" s="243"/>
      <c r="C105" s="31">
        <v>2021</v>
      </c>
      <c r="D105" s="71">
        <v>35732.57968741424</v>
      </c>
      <c r="E105" s="71">
        <v>12696.327940147752</v>
      </c>
      <c r="F105" s="71">
        <v>6891.3971297586186</v>
      </c>
      <c r="G105" s="71">
        <v>5261.9004356603846</v>
      </c>
    </row>
    <row r="106" spans="2:7" ht="15" x14ac:dyDescent="0.25">
      <c r="B106" s="243"/>
      <c r="C106" s="31">
        <v>2022</v>
      </c>
      <c r="D106" s="71">
        <v>47402.363372321546</v>
      </c>
      <c r="E106" s="71">
        <v>16201.751149455704</v>
      </c>
      <c r="F106" s="71">
        <v>8770.7202450560053</v>
      </c>
      <c r="G106" s="71">
        <v>6769.106445252135</v>
      </c>
    </row>
    <row r="107" spans="2:7" ht="15" x14ac:dyDescent="0.25">
      <c r="B107" s="243"/>
      <c r="C107" s="31">
        <v>2023</v>
      </c>
      <c r="D107" s="71">
        <v>39951.97515671669</v>
      </c>
      <c r="E107" s="71">
        <v>14024.480726611589</v>
      </c>
      <c r="F107" s="71">
        <v>8066.3515699974396</v>
      </c>
      <c r="G107" s="71">
        <v>4948.2650496228071</v>
      </c>
    </row>
    <row r="108" spans="2:7" ht="15" x14ac:dyDescent="0.25">
      <c r="B108" s="243"/>
      <c r="C108" s="35" t="s">
        <v>76</v>
      </c>
      <c r="D108" s="71">
        <v>34625.245362157053</v>
      </c>
      <c r="E108" s="71">
        <v>15884.028277208479</v>
      </c>
      <c r="F108" s="71">
        <v>7892.0923228095362</v>
      </c>
      <c r="G108" s="71">
        <v>8352.7021125569154</v>
      </c>
    </row>
    <row r="109" spans="2:7" ht="16.5" thickBot="1" x14ac:dyDescent="0.3">
      <c r="B109" s="244"/>
      <c r="C109" s="170" t="s">
        <v>110</v>
      </c>
      <c r="D109" s="171">
        <v>-0.133328321657812</v>
      </c>
      <c r="E109" s="171">
        <v>0.13259296988218466</v>
      </c>
      <c r="F109" s="171">
        <v>-2.1603229871117395E-2</v>
      </c>
      <c r="G109" s="171">
        <v>0.68800620597185258</v>
      </c>
    </row>
    <row r="110" spans="2:7" ht="15.75" thickTop="1" x14ac:dyDescent="0.25">
      <c r="B110" s="246" t="s">
        <v>17</v>
      </c>
      <c r="C110" s="31">
        <v>2008</v>
      </c>
      <c r="D110" s="71">
        <v>39902.956274375909</v>
      </c>
      <c r="E110" s="71">
        <v>22816.836726902009</v>
      </c>
      <c r="F110" s="71">
        <v>17246.647704341878</v>
      </c>
      <c r="G110" s="71">
        <v>5095.904985955638</v>
      </c>
    </row>
    <row r="111" spans="2:7" ht="15" x14ac:dyDescent="0.25">
      <c r="B111" s="247"/>
      <c r="C111" s="31">
        <v>2009</v>
      </c>
      <c r="D111" s="71">
        <v>41246.105050559985</v>
      </c>
      <c r="E111" s="71">
        <v>23244.965636857592</v>
      </c>
      <c r="F111" s="71">
        <v>18159.018151896307</v>
      </c>
      <c r="G111" s="71">
        <v>5042.0607061540923</v>
      </c>
    </row>
    <row r="112" spans="2:7" ht="15" x14ac:dyDescent="0.25">
      <c r="B112" s="247"/>
      <c r="C112" s="31">
        <v>2010</v>
      </c>
      <c r="D112" s="71">
        <v>44101.754803266915</v>
      </c>
      <c r="E112" s="71">
        <v>23131.189480433401</v>
      </c>
      <c r="F112" s="71">
        <v>18852.96918151452</v>
      </c>
      <c r="G112" s="71">
        <v>4091.7109990545432</v>
      </c>
    </row>
    <row r="113" spans="2:7" ht="15" x14ac:dyDescent="0.25">
      <c r="B113" s="247"/>
      <c r="C113" s="31">
        <v>2011</v>
      </c>
      <c r="D113" s="71">
        <v>44451.05092754525</v>
      </c>
      <c r="E113" s="71">
        <v>24216.266040263166</v>
      </c>
      <c r="F113" s="71">
        <v>19714.229281246575</v>
      </c>
      <c r="G113" s="71">
        <v>4297.2766361436288</v>
      </c>
    </row>
    <row r="114" spans="2:7" ht="15" x14ac:dyDescent="0.25">
      <c r="B114" s="247"/>
      <c r="C114" s="31">
        <v>2012</v>
      </c>
      <c r="D114" s="71">
        <v>47735.174828036877</v>
      </c>
      <c r="E114" s="71">
        <v>19464.24227978921</v>
      </c>
      <c r="F114" s="71">
        <v>9285.5955735302323</v>
      </c>
      <c r="G114" s="71">
        <v>9715.7049175052744</v>
      </c>
    </row>
    <row r="115" spans="2:7" ht="15" x14ac:dyDescent="0.25">
      <c r="B115" s="247"/>
      <c r="C115" s="31">
        <v>2013</v>
      </c>
      <c r="D115" s="71">
        <v>65726.784476400731</v>
      </c>
      <c r="E115" s="71">
        <v>30307.909333788732</v>
      </c>
      <c r="F115" s="71">
        <v>11149.333130872586</v>
      </c>
      <c r="G115" s="71">
        <v>18287.212278682651</v>
      </c>
    </row>
    <row r="116" spans="2:7" ht="15" x14ac:dyDescent="0.25">
      <c r="B116" s="247"/>
      <c r="C116" s="31">
        <v>2014</v>
      </c>
      <c r="D116" s="71">
        <v>75171.739579599729</v>
      </c>
      <c r="E116" s="71">
        <v>33927.289322372744</v>
      </c>
      <c r="F116" s="71">
        <v>12353.263989548068</v>
      </c>
      <c r="G116" s="71">
        <v>20592.802763025284</v>
      </c>
    </row>
    <row r="117" spans="2:7" ht="15" x14ac:dyDescent="0.25">
      <c r="B117" s="247"/>
      <c r="C117" s="31">
        <v>2015</v>
      </c>
      <c r="D117" s="71">
        <v>87133.752834142375</v>
      </c>
      <c r="E117" s="71">
        <v>32395.651859999991</v>
      </c>
      <c r="F117" s="71">
        <v>13723.880740000001</v>
      </c>
      <c r="G117" s="71">
        <v>18671.77111999999</v>
      </c>
    </row>
    <row r="118" spans="2:7" ht="15" x14ac:dyDescent="0.25">
      <c r="B118" s="247"/>
      <c r="C118" s="31">
        <v>2016</v>
      </c>
      <c r="D118" s="71">
        <v>87481.804642801639</v>
      </c>
      <c r="E118" s="71">
        <v>34661.758970000003</v>
      </c>
      <c r="F118" s="71">
        <v>13857.477859999999</v>
      </c>
      <c r="G118" s="71">
        <v>19858.067788254986</v>
      </c>
    </row>
    <row r="119" spans="2:7" ht="15" x14ac:dyDescent="0.25">
      <c r="B119" s="247"/>
      <c r="C119" s="31">
        <v>2017</v>
      </c>
      <c r="D119" s="71">
        <v>92486.178801702685</v>
      </c>
      <c r="E119" s="71">
        <v>37199.276760291257</v>
      </c>
      <c r="F119" s="71">
        <v>13857.594678981119</v>
      </c>
      <c r="G119" s="71">
        <v>22139.035917649206</v>
      </c>
    </row>
    <row r="120" spans="2:7" ht="15" x14ac:dyDescent="0.25">
      <c r="B120" s="247"/>
      <c r="C120" s="31">
        <v>2018</v>
      </c>
      <c r="D120" s="71">
        <v>91936.039147119111</v>
      </c>
      <c r="E120" s="71">
        <v>29273.959411175922</v>
      </c>
      <c r="F120" s="71">
        <v>14253.029542783926</v>
      </c>
      <c r="G120" s="71">
        <v>15447.44848173721</v>
      </c>
    </row>
    <row r="121" spans="2:7" ht="15" x14ac:dyDescent="0.25">
      <c r="B121" s="247"/>
      <c r="C121" s="31">
        <v>2019</v>
      </c>
      <c r="D121" s="71">
        <v>98583.067928005577</v>
      </c>
      <c r="E121" s="71">
        <v>28521.371866288373</v>
      </c>
      <c r="F121" s="71">
        <v>15040.914344799579</v>
      </c>
      <c r="G121" s="71">
        <v>13999.6250611796</v>
      </c>
    </row>
    <row r="122" spans="2:7" ht="15" x14ac:dyDescent="0.25">
      <c r="B122" s="247"/>
      <c r="C122" s="31">
        <v>2020</v>
      </c>
      <c r="D122" s="71">
        <v>83822.905305796274</v>
      </c>
      <c r="E122" s="71">
        <v>25690.933365478861</v>
      </c>
      <c r="F122" s="71">
        <v>14128.695480155324</v>
      </c>
      <c r="G122" s="71">
        <v>12247.960349430336</v>
      </c>
    </row>
    <row r="123" spans="2:7" ht="15" x14ac:dyDescent="0.25">
      <c r="B123" s="247"/>
      <c r="C123" s="31">
        <v>2021</v>
      </c>
      <c r="D123" s="71">
        <v>147515.78955526362</v>
      </c>
      <c r="E123" s="71">
        <v>37564.030899498495</v>
      </c>
      <c r="F123" s="71">
        <v>18801.845564771254</v>
      </c>
      <c r="G123" s="71">
        <v>20823.569830429518</v>
      </c>
    </row>
    <row r="124" spans="2:7" ht="15" x14ac:dyDescent="0.25">
      <c r="B124" s="247"/>
      <c r="C124" s="31">
        <v>2022</v>
      </c>
      <c r="D124" s="71">
        <v>156533.13329323172</v>
      </c>
      <c r="E124" s="71">
        <v>39884.242862674037</v>
      </c>
      <c r="F124" s="71">
        <v>19839.613121823251</v>
      </c>
      <c r="G124" s="71">
        <v>22214.047694996047</v>
      </c>
    </row>
    <row r="125" spans="2:7" ht="15" x14ac:dyDescent="0.25">
      <c r="B125" s="247"/>
      <c r="C125" s="31">
        <v>2023</v>
      </c>
      <c r="D125" s="71">
        <v>135975.50974657634</v>
      </c>
      <c r="E125" s="71">
        <v>41105.821293703375</v>
      </c>
      <c r="F125" s="71">
        <v>20237.437908814372</v>
      </c>
      <c r="G125" s="71">
        <v>20868.381384888999</v>
      </c>
    </row>
    <row r="126" spans="2:7" ht="15" x14ac:dyDescent="0.25">
      <c r="B126" s="247"/>
      <c r="C126" s="35" t="s">
        <v>76</v>
      </c>
      <c r="D126" s="71">
        <v>132315.05059703198</v>
      </c>
      <c r="E126" s="71">
        <v>42400.190999999999</v>
      </c>
      <c r="F126" s="71">
        <v>20458.71</v>
      </c>
      <c r="G126" s="71">
        <v>21941.481</v>
      </c>
    </row>
    <row r="127" spans="2:7" ht="16.5" thickBot="1" x14ac:dyDescent="0.3">
      <c r="B127" s="248"/>
      <c r="C127" s="170" t="s">
        <v>110</v>
      </c>
      <c r="D127" s="171">
        <v>-2.6919988432965041E-2</v>
      </c>
      <c r="E127" s="171">
        <v>3.1488720224035434E-2</v>
      </c>
      <c r="F127" s="171">
        <v>1.0933799633265445E-2</v>
      </c>
      <c r="G127" s="171">
        <v>5.1422273501673839E-2</v>
      </c>
    </row>
    <row r="128" spans="2:7" ht="15.75" thickTop="1" x14ac:dyDescent="0.25">
      <c r="B128" s="242" t="s">
        <v>102</v>
      </c>
      <c r="C128" s="31">
        <v>2008</v>
      </c>
      <c r="D128" s="71">
        <v>5358.3536181255722</v>
      </c>
      <c r="E128" s="71">
        <v>3792.8655388584211</v>
      </c>
      <c r="F128" s="71">
        <v>2478.8572941176471</v>
      </c>
      <c r="G128" s="71">
        <v>1268.9132795354349</v>
      </c>
    </row>
    <row r="129" spans="2:10" ht="15" x14ac:dyDescent="0.25">
      <c r="B129" s="243"/>
      <c r="C129" s="31">
        <v>2009</v>
      </c>
      <c r="D129" s="71">
        <v>5367.2306978165116</v>
      </c>
      <c r="E129" s="71">
        <v>3577.7699067682347</v>
      </c>
      <c r="F129" s="71">
        <v>2762.5722352941175</v>
      </c>
      <c r="G129" s="71">
        <v>798.33223333651631</v>
      </c>
    </row>
    <row r="130" spans="2:10" ht="15" x14ac:dyDescent="0.25">
      <c r="B130" s="243"/>
      <c r="C130" s="31">
        <v>2010</v>
      </c>
      <c r="D130" s="71">
        <v>6350.5169329411765</v>
      </c>
      <c r="E130" s="71">
        <v>4332.6501564705886</v>
      </c>
      <c r="F130" s="71">
        <v>2944.2557858823534</v>
      </c>
      <c r="G130" s="71">
        <v>1378.5938188235293</v>
      </c>
    </row>
    <row r="131" spans="2:10" ht="15" x14ac:dyDescent="0.25">
      <c r="B131" s="243"/>
      <c r="C131" s="31">
        <v>2011</v>
      </c>
      <c r="D131" s="71">
        <v>4901.8768235294119</v>
      </c>
      <c r="E131" s="71">
        <v>3319.1587058823534</v>
      </c>
      <c r="F131" s="71">
        <v>2821.4957647058823</v>
      </c>
      <c r="G131" s="71">
        <v>479.09399999999999</v>
      </c>
    </row>
    <row r="132" spans="2:10" ht="15" x14ac:dyDescent="0.25">
      <c r="B132" s="243"/>
      <c r="C132" s="31">
        <v>2012</v>
      </c>
      <c r="D132" s="71">
        <v>4455.8376145162283</v>
      </c>
      <c r="E132" s="71">
        <v>2850.6010392086082</v>
      </c>
      <c r="F132" s="71">
        <v>2087.9887398833134</v>
      </c>
      <c r="G132" s="71">
        <v>734.15749235664941</v>
      </c>
    </row>
    <row r="133" spans="2:10" ht="15" x14ac:dyDescent="0.25">
      <c r="B133" s="243"/>
      <c r="C133" s="31">
        <v>2013</v>
      </c>
      <c r="D133" s="71">
        <v>4208.6926732680886</v>
      </c>
      <c r="E133" s="71">
        <v>2514.6240592932581</v>
      </c>
      <c r="F133" s="71">
        <v>1908.6504370265495</v>
      </c>
      <c r="G133" s="71">
        <v>583.36336215820359</v>
      </c>
    </row>
    <row r="134" spans="2:10" ht="15" x14ac:dyDescent="0.25">
      <c r="B134" s="243"/>
      <c r="C134" s="31">
        <v>2014</v>
      </c>
      <c r="D134" s="71">
        <v>4713.8087235074527</v>
      </c>
      <c r="E134" s="71">
        <v>3765.8083018937</v>
      </c>
      <c r="F134" s="71">
        <v>2433.3059227887816</v>
      </c>
      <c r="G134" s="71">
        <v>1282.7836714257521</v>
      </c>
      <c r="J134" s="3"/>
    </row>
    <row r="135" spans="2:10" ht="15" x14ac:dyDescent="0.25">
      <c r="B135" s="243"/>
      <c r="C135" s="31">
        <v>2015</v>
      </c>
      <c r="D135" s="71">
        <v>5447.331864235196</v>
      </c>
      <c r="E135" s="71">
        <v>3778.2127759128575</v>
      </c>
      <c r="F135" s="71">
        <v>2494.5640142435036</v>
      </c>
      <c r="G135" s="71">
        <v>1235.7528940559444</v>
      </c>
      <c r="J135" s="3"/>
    </row>
    <row r="136" spans="2:10" ht="15" x14ac:dyDescent="0.25">
      <c r="B136" s="243"/>
      <c r="C136" s="31">
        <v>2016</v>
      </c>
      <c r="D136" s="71">
        <v>22730.687934874102</v>
      </c>
      <c r="E136" s="71">
        <v>7199.3936099999955</v>
      </c>
      <c r="F136" s="71">
        <v>5072.4173600000004</v>
      </c>
      <c r="G136" s="71">
        <v>2126.9762499999983</v>
      </c>
      <c r="J136" s="3"/>
    </row>
    <row r="137" spans="2:10" ht="15" x14ac:dyDescent="0.25">
      <c r="B137" s="243"/>
      <c r="C137" s="31">
        <v>2017</v>
      </c>
      <c r="D137" s="71">
        <v>21706.585178570593</v>
      </c>
      <c r="E137" s="71">
        <v>7121.1512567145628</v>
      </c>
      <c r="F137" s="71">
        <v>5357.2518407357256</v>
      </c>
      <c r="G137" s="71">
        <v>1822.7535280332927</v>
      </c>
      <c r="J137" s="3"/>
    </row>
    <row r="138" spans="2:10" ht="15" x14ac:dyDescent="0.25">
      <c r="B138" s="243"/>
      <c r="C138" s="31">
        <v>2018</v>
      </c>
      <c r="D138" s="71">
        <v>22225.816934328155</v>
      </c>
      <c r="E138" s="71">
        <v>6895.7388286314026</v>
      </c>
      <c r="F138" s="71">
        <v>5731.1047141837425</v>
      </c>
      <c r="G138" s="71">
        <v>1338.9997061706601</v>
      </c>
      <c r="J138" s="3"/>
    </row>
    <row r="139" spans="2:10" ht="15" x14ac:dyDescent="0.25">
      <c r="B139" s="243"/>
      <c r="C139" s="31">
        <v>2019</v>
      </c>
      <c r="D139" s="71">
        <v>27494.908837733255</v>
      </c>
      <c r="E139" s="71">
        <v>7216.6583130100753</v>
      </c>
      <c r="F139" s="71">
        <v>5475.0360755908805</v>
      </c>
      <c r="G139" s="71">
        <v>1946.40787146393</v>
      </c>
      <c r="J139" s="3"/>
    </row>
    <row r="140" spans="2:10" ht="15" x14ac:dyDescent="0.25">
      <c r="B140" s="243"/>
      <c r="C140" s="31">
        <v>2020</v>
      </c>
      <c r="D140" s="71">
        <v>25484.321440699816</v>
      </c>
      <c r="E140" s="71">
        <v>7499.6754773529474</v>
      </c>
      <c r="F140" s="71">
        <v>5041.9817214899986</v>
      </c>
      <c r="G140" s="71">
        <v>2700.4760941136856</v>
      </c>
      <c r="J140" s="3"/>
    </row>
    <row r="141" spans="2:10" ht="15" x14ac:dyDescent="0.25">
      <c r="B141" s="243"/>
      <c r="C141" s="31">
        <v>2021</v>
      </c>
      <c r="D141" s="71">
        <v>30310.791817354602</v>
      </c>
      <c r="E141" s="71">
        <v>10118.743558203603</v>
      </c>
      <c r="F141" s="71">
        <v>5393.0055747243996</v>
      </c>
      <c r="G141" s="71">
        <v>5145.2170783475858</v>
      </c>
      <c r="J141" s="3"/>
    </row>
    <row r="142" spans="2:10" ht="15" x14ac:dyDescent="0.25">
      <c r="B142" s="243"/>
      <c r="C142" s="31">
        <v>2022</v>
      </c>
      <c r="D142" s="71">
        <v>30816.410120637036</v>
      </c>
      <c r="E142" s="71">
        <v>9462.2752488517799</v>
      </c>
      <c r="F142" s="71">
        <v>6140.4087264876771</v>
      </c>
      <c r="G142" s="71">
        <v>3576.2712720108802</v>
      </c>
      <c r="J142" s="3"/>
    </row>
    <row r="143" spans="2:10" ht="15" x14ac:dyDescent="0.25">
      <c r="B143" s="243"/>
      <c r="C143" s="31">
        <v>2023</v>
      </c>
      <c r="D143" s="71">
        <v>30044.507825412715</v>
      </c>
      <c r="E143" s="71">
        <v>8442.2354265423146</v>
      </c>
      <c r="F143" s="71">
        <v>6044.1869868200138</v>
      </c>
      <c r="G143" s="71">
        <v>2606.3006783943415</v>
      </c>
      <c r="J143" s="3"/>
    </row>
    <row r="144" spans="2:10" ht="15" x14ac:dyDescent="0.25">
      <c r="B144" s="243"/>
      <c r="C144" s="35" t="s">
        <v>76</v>
      </c>
      <c r="D144" s="71">
        <v>22803.381190209162</v>
      </c>
      <c r="E144" s="71">
        <v>9401.0315132959695</v>
      </c>
      <c r="F144" s="71">
        <v>5513.6523161915075</v>
      </c>
      <c r="G144" s="71">
        <v>4280.4457700111843</v>
      </c>
      <c r="J144" s="3"/>
    </row>
    <row r="145" spans="2:10" ht="16.5" thickBot="1" x14ac:dyDescent="0.3">
      <c r="B145" s="244"/>
      <c r="C145" s="170" t="s">
        <v>110</v>
      </c>
      <c r="D145" s="171">
        <v>-0.24101332187837504</v>
      </c>
      <c r="E145" s="171">
        <v>0.11357135146210308</v>
      </c>
      <c r="F145" s="171">
        <v>-8.7776018807060902E-2</v>
      </c>
      <c r="G145" s="171">
        <v>0.64234533854636833</v>
      </c>
      <c r="J145" s="3"/>
    </row>
    <row r="146" spans="2:10" ht="15.75" thickTop="1" x14ac:dyDescent="0.25">
      <c r="B146" s="241" t="s">
        <v>18</v>
      </c>
      <c r="C146" s="31">
        <v>2008</v>
      </c>
      <c r="D146" s="71">
        <v>37080.773308607713</v>
      </c>
      <c r="E146" s="71">
        <v>23231.049418257884</v>
      </c>
      <c r="F146" s="71">
        <v>15954.532316949151</v>
      </c>
      <c r="G146" s="71">
        <v>7241.5575767386781</v>
      </c>
      <c r="J146" s="3"/>
    </row>
    <row r="147" spans="2:10" ht="15" x14ac:dyDescent="0.25">
      <c r="B147" s="239"/>
      <c r="C147" s="31">
        <v>2009</v>
      </c>
      <c r="D147" s="71">
        <v>39503.278716394183</v>
      </c>
      <c r="E147" s="71">
        <v>24350.415484487006</v>
      </c>
      <c r="F147" s="71">
        <v>17213.849971186439</v>
      </c>
      <c r="G147" s="71">
        <v>7102.2783764829828</v>
      </c>
    </row>
    <row r="148" spans="2:10" ht="15" x14ac:dyDescent="0.25">
      <c r="B148" s="239"/>
      <c r="C148" s="31">
        <v>2010</v>
      </c>
      <c r="D148" s="71">
        <v>43467.781181533894</v>
      </c>
      <c r="E148" s="71">
        <v>27517.052281237291</v>
      </c>
      <c r="F148" s="71">
        <v>18653.949643720345</v>
      </c>
      <c r="G148" s="71">
        <v>8820.5204721610135</v>
      </c>
    </row>
    <row r="149" spans="2:10" ht="15" x14ac:dyDescent="0.25">
      <c r="B149" s="239"/>
      <c r="C149" s="31">
        <v>2011</v>
      </c>
      <c r="D149" s="71">
        <v>43022.511213152546</v>
      </c>
      <c r="E149" s="71">
        <v>26945.337734025423</v>
      </c>
      <c r="F149" s="71">
        <v>19954.712416330509</v>
      </c>
      <c r="G149" s="71">
        <v>6931.6326458220346</v>
      </c>
    </row>
    <row r="150" spans="2:10" ht="15" x14ac:dyDescent="0.25">
      <c r="B150" s="239"/>
      <c r="C150" s="31">
        <v>2012</v>
      </c>
      <c r="D150" s="71">
        <v>42290.85304820264</v>
      </c>
      <c r="E150" s="71">
        <v>26754.111109568177</v>
      </c>
      <c r="F150" s="71">
        <v>17948.865336287101</v>
      </c>
      <c r="G150" s="71">
        <v>8730.9398348196919</v>
      </c>
    </row>
    <row r="151" spans="2:10" ht="15" x14ac:dyDescent="0.25">
      <c r="B151" s="239"/>
      <c r="C151" s="31">
        <v>2013</v>
      </c>
      <c r="D151" s="71">
        <v>36781.591663680774</v>
      </c>
      <c r="E151" s="71">
        <v>20828.774853768522</v>
      </c>
      <c r="F151" s="71">
        <v>9780.5712888010876</v>
      </c>
      <c r="G151" s="71">
        <v>10954.969695596243</v>
      </c>
    </row>
    <row r="152" spans="2:10" ht="15" x14ac:dyDescent="0.25">
      <c r="B152" s="239"/>
      <c r="C152" s="31">
        <v>2014</v>
      </c>
      <c r="D152" s="71">
        <v>34407.120678325111</v>
      </c>
      <c r="E152" s="71">
        <v>18368.963544903279</v>
      </c>
      <c r="F152" s="71">
        <v>11835.022269033294</v>
      </c>
      <c r="G152" s="71">
        <v>6291.1116868223153</v>
      </c>
    </row>
    <row r="153" spans="2:10" ht="15" x14ac:dyDescent="0.25">
      <c r="B153" s="239"/>
      <c r="C153" s="31">
        <v>2015</v>
      </c>
      <c r="D153" s="71">
        <v>43879.387537148119</v>
      </c>
      <c r="E153" s="71">
        <v>19549.444180952014</v>
      </c>
      <c r="F153" s="71">
        <v>14240.352577865364</v>
      </c>
      <c r="G153" s="71">
        <v>4842.9685215285936</v>
      </c>
    </row>
    <row r="154" spans="2:10" ht="15" x14ac:dyDescent="0.25">
      <c r="B154" s="239"/>
      <c r="C154" s="31">
        <v>2016</v>
      </c>
      <c r="D154" s="71">
        <v>45345.641755086261</v>
      </c>
      <c r="E154" s="71">
        <v>22490.602040152513</v>
      </c>
      <c r="F154" s="71">
        <v>14952.121385072012</v>
      </c>
      <c r="G154" s="71">
        <v>7013.1276232920218</v>
      </c>
    </row>
    <row r="155" spans="2:10" ht="15" x14ac:dyDescent="0.25">
      <c r="B155" s="239"/>
      <c r="C155" s="31">
        <v>2017</v>
      </c>
      <c r="D155" s="71">
        <v>43146.991822424498</v>
      </c>
      <c r="E155" s="71">
        <v>26097.158711897635</v>
      </c>
      <c r="F155" s="71">
        <v>16524.821268304877</v>
      </c>
      <c r="G155" s="71">
        <v>8976.8485618918639</v>
      </c>
    </row>
    <row r="156" spans="2:10" ht="15" x14ac:dyDescent="0.25">
      <c r="B156" s="239"/>
      <c r="C156" s="31">
        <v>2018</v>
      </c>
      <c r="D156" s="71">
        <v>45239.58969823669</v>
      </c>
      <c r="E156" s="71">
        <v>26844.045108066406</v>
      </c>
      <c r="F156" s="71">
        <v>17336.27338832738</v>
      </c>
      <c r="G156" s="71">
        <v>8746.9765552496174</v>
      </c>
    </row>
    <row r="157" spans="2:10" ht="15" x14ac:dyDescent="0.25">
      <c r="B157" s="239"/>
      <c r="C157" s="31">
        <v>2019</v>
      </c>
      <c r="D157" s="71">
        <v>48796.967242865743</v>
      </c>
      <c r="E157" s="71">
        <v>26924.775370142183</v>
      </c>
      <c r="F157" s="71">
        <v>18972.866171680642</v>
      </c>
      <c r="G157" s="71">
        <v>7334.3855144362551</v>
      </c>
    </row>
    <row r="158" spans="2:10" ht="15" x14ac:dyDescent="0.25">
      <c r="B158" s="239"/>
      <c r="C158" s="31">
        <v>2020</v>
      </c>
      <c r="D158" s="71">
        <v>60263.069456772158</v>
      </c>
      <c r="E158" s="71">
        <v>17852.258857299556</v>
      </c>
      <c r="F158" s="71">
        <v>15159.782702325463</v>
      </c>
      <c r="G158" s="71">
        <v>2572.4131774083376</v>
      </c>
    </row>
    <row r="159" spans="2:10" ht="15" x14ac:dyDescent="0.25">
      <c r="B159" s="239"/>
      <c r="C159" s="31">
        <v>2021</v>
      </c>
      <c r="D159" s="71">
        <v>134732.78914395839</v>
      </c>
      <c r="E159" s="71">
        <v>23309.664000000001</v>
      </c>
      <c r="F159" s="71">
        <v>14927.2469</v>
      </c>
      <c r="G159" s="71">
        <v>7829.6972400000004</v>
      </c>
    </row>
    <row r="160" spans="2:10" ht="15" x14ac:dyDescent="0.25">
      <c r="B160" s="239"/>
      <c r="C160" s="31">
        <v>2022</v>
      </c>
      <c r="D160" s="71">
        <v>180036.16371000002</v>
      </c>
      <c r="E160" s="71">
        <v>30633.8537</v>
      </c>
      <c r="F160" s="71">
        <v>18947.23487</v>
      </c>
      <c r="G160" s="71">
        <v>11616.609829999999</v>
      </c>
    </row>
    <row r="161" spans="2:7" ht="15" x14ac:dyDescent="0.25">
      <c r="B161" s="239"/>
      <c r="C161" s="31">
        <v>2023</v>
      </c>
      <c r="D161" s="71">
        <v>182331.53928109407</v>
      </c>
      <c r="E161" s="71">
        <v>29580.676828215783</v>
      </c>
      <c r="F161" s="71">
        <v>17463.585286450398</v>
      </c>
      <c r="G161" s="71">
        <v>12135.706147623996</v>
      </c>
    </row>
    <row r="162" spans="2:7" ht="15" x14ac:dyDescent="0.25">
      <c r="B162" s="239"/>
      <c r="C162" s="35" t="s">
        <v>76</v>
      </c>
      <c r="D162" s="71">
        <v>183717.72782008021</v>
      </c>
      <c r="E162" s="71">
        <v>33939.049466980017</v>
      </c>
      <c r="F162" s="71">
        <v>19664.328632037937</v>
      </c>
      <c r="G162" s="71">
        <v>14308.86291125764</v>
      </c>
    </row>
    <row r="163" spans="2:7" ht="16.5" thickBot="1" x14ac:dyDescent="0.3">
      <c r="B163" s="240"/>
      <c r="C163" s="170" t="s">
        <v>110</v>
      </c>
      <c r="D163" s="171">
        <v>7.6025713623198458E-3</v>
      </c>
      <c r="E163" s="171">
        <v>0.14733850290426631</v>
      </c>
      <c r="F163" s="171">
        <v>0.12601898805367573</v>
      </c>
      <c r="G163" s="171">
        <v>0.17907130719864359</v>
      </c>
    </row>
    <row r="164" spans="2:7" ht="15.75" thickTop="1" x14ac:dyDescent="0.25">
      <c r="B164" s="242" t="s">
        <v>100</v>
      </c>
      <c r="C164" s="31">
        <v>2008</v>
      </c>
      <c r="D164" s="71">
        <v>30378.30300241935</v>
      </c>
      <c r="E164" s="71">
        <v>17708.021602682937</v>
      </c>
      <c r="F164" s="71">
        <v>9460.8118755900396</v>
      </c>
      <c r="G164" s="71">
        <v>7615.2962482139483</v>
      </c>
    </row>
    <row r="165" spans="2:7" ht="15" x14ac:dyDescent="0.25">
      <c r="B165" s="243"/>
      <c r="C165" s="31">
        <v>2009</v>
      </c>
      <c r="D165" s="71">
        <v>31322.759989207891</v>
      </c>
      <c r="E165" s="71">
        <v>18760.842963599116</v>
      </c>
      <c r="F165" s="71">
        <v>9009.2045976962127</v>
      </c>
      <c r="G165" s="71">
        <v>9120.90153478906</v>
      </c>
    </row>
    <row r="166" spans="2:7" ht="15" x14ac:dyDescent="0.25">
      <c r="B166" s="243"/>
      <c r="C166" s="31">
        <v>2010</v>
      </c>
      <c r="D166" s="71">
        <v>30996.558449619068</v>
      </c>
      <c r="E166" s="71">
        <v>18691.77224278808</v>
      </c>
      <c r="F166" s="71">
        <v>9666.045385677533</v>
      </c>
      <c r="G166" s="71">
        <v>8624.0388902684408</v>
      </c>
    </row>
    <row r="167" spans="2:7" ht="15" x14ac:dyDescent="0.25">
      <c r="B167" s="243"/>
      <c r="C167" s="31">
        <v>2011</v>
      </c>
      <c r="D167" s="71">
        <v>32328.681014896258</v>
      </c>
      <c r="E167" s="71">
        <v>18536.820680534816</v>
      </c>
      <c r="F167" s="71">
        <v>10237.537717105262</v>
      </c>
      <c r="G167" s="71">
        <v>7796.6523881288058</v>
      </c>
    </row>
    <row r="168" spans="2:7" ht="15" x14ac:dyDescent="0.25">
      <c r="B168" s="243"/>
      <c r="C168" s="31">
        <v>2012</v>
      </c>
      <c r="D168" s="71">
        <v>31509.817298289476</v>
      </c>
      <c r="E168" s="71">
        <v>20178.190348519736</v>
      </c>
      <c r="F168" s="71">
        <v>11771.083721249999</v>
      </c>
      <c r="G168" s="71">
        <v>7897.9459131092999</v>
      </c>
    </row>
    <row r="169" spans="2:7" ht="15" x14ac:dyDescent="0.25">
      <c r="B169" s="243"/>
      <c r="C169" s="31">
        <v>2013</v>
      </c>
      <c r="D169" s="71">
        <v>28058.723670320003</v>
      </c>
      <c r="E169" s="71">
        <v>15348.133258504362</v>
      </c>
      <c r="F169" s="71">
        <v>10748.876096387725</v>
      </c>
      <c r="G169" s="71">
        <v>4506.4459996169944</v>
      </c>
    </row>
    <row r="170" spans="2:7" ht="15" x14ac:dyDescent="0.25">
      <c r="B170" s="243"/>
      <c r="C170" s="31">
        <v>2014</v>
      </c>
      <c r="D170" s="71">
        <v>37558.263162854681</v>
      </c>
      <c r="E170" s="71">
        <v>15952.591389574174</v>
      </c>
      <c r="F170" s="71">
        <v>13578.95693123029</v>
      </c>
      <c r="G170" s="71">
        <v>2325.7354682107207</v>
      </c>
    </row>
    <row r="171" spans="2:7" ht="15" x14ac:dyDescent="0.25">
      <c r="B171" s="243"/>
      <c r="C171" s="31">
        <v>2015</v>
      </c>
      <c r="D171" s="71">
        <v>49787.258340351749</v>
      </c>
      <c r="E171" s="71">
        <v>24694.684138656216</v>
      </c>
      <c r="F171" s="71">
        <v>13828.208786377894</v>
      </c>
      <c r="G171" s="71">
        <v>10483.016857021832</v>
      </c>
    </row>
    <row r="172" spans="2:7" ht="15" x14ac:dyDescent="0.25">
      <c r="B172" s="243"/>
      <c r="C172" s="31">
        <v>2016</v>
      </c>
      <c r="D172" s="71">
        <v>51013.022990079131</v>
      </c>
      <c r="E172" s="71">
        <v>22508.607516631011</v>
      </c>
      <c r="F172" s="71">
        <v>14141.181052884058</v>
      </c>
      <c r="G172" s="71">
        <v>8276.7864938924595</v>
      </c>
    </row>
    <row r="173" spans="2:7" ht="15" x14ac:dyDescent="0.25">
      <c r="B173" s="243"/>
      <c r="C173" s="31">
        <v>2017</v>
      </c>
      <c r="D173" s="71">
        <v>47702.592633372908</v>
      </c>
      <c r="E173" s="71">
        <v>22155.278842273019</v>
      </c>
      <c r="F173" s="71">
        <v>14600.876234447116</v>
      </c>
      <c r="G173" s="71">
        <v>9243.3220459746663</v>
      </c>
    </row>
    <row r="174" spans="2:7" ht="15" x14ac:dyDescent="0.25">
      <c r="B174" s="243"/>
      <c r="C174" s="31">
        <v>2018</v>
      </c>
      <c r="D174" s="71">
        <v>48179.002716360097</v>
      </c>
      <c r="E174" s="71">
        <v>23374.208878339236</v>
      </c>
      <c r="F174" s="71">
        <v>15905.846341407292</v>
      </c>
      <c r="G174" s="71">
        <v>10910.585482239323</v>
      </c>
    </row>
    <row r="175" spans="2:7" ht="15" x14ac:dyDescent="0.25">
      <c r="B175" s="243"/>
      <c r="C175" s="31">
        <v>2019</v>
      </c>
      <c r="D175" s="71">
        <v>54081.015822974754</v>
      </c>
      <c r="E175" s="71">
        <v>24236.914820004</v>
      </c>
      <c r="F175" s="71">
        <v>15421.577652517275</v>
      </c>
      <c r="G175" s="71">
        <v>12800.166111146444</v>
      </c>
    </row>
    <row r="176" spans="2:7" ht="15" x14ac:dyDescent="0.25">
      <c r="B176" s="243"/>
      <c r="C176" s="31">
        <v>2020</v>
      </c>
      <c r="D176" s="71">
        <v>44509.654186630243</v>
      </c>
      <c r="E176" s="71">
        <v>17719.883547476591</v>
      </c>
      <c r="F176" s="71">
        <v>15843.354339516129</v>
      </c>
      <c r="G176" s="71">
        <v>3451.8135205974154</v>
      </c>
    </row>
    <row r="177" spans="1:15" ht="15" x14ac:dyDescent="0.25">
      <c r="B177" s="243"/>
      <c r="C177" s="31">
        <v>2021</v>
      </c>
      <c r="D177" s="71">
        <v>61414.858683421524</v>
      </c>
      <c r="E177" s="71">
        <v>19092.986008148491</v>
      </c>
      <c r="F177" s="71">
        <v>14695.495066237454</v>
      </c>
      <c r="G177" s="71">
        <v>5280.2460910602258</v>
      </c>
    </row>
    <row r="178" spans="1:15" ht="15" x14ac:dyDescent="0.25">
      <c r="B178" s="243"/>
      <c r="C178" s="31">
        <v>2022</v>
      </c>
      <c r="D178" s="71">
        <v>70409.068733956286</v>
      </c>
      <c r="E178" s="71">
        <v>24105.352484168685</v>
      </c>
      <c r="F178" s="71">
        <v>18485.249435350452</v>
      </c>
      <c r="G178" s="71">
        <v>6699.9121486863587</v>
      </c>
    </row>
    <row r="179" spans="1:15" ht="15" x14ac:dyDescent="0.25">
      <c r="B179" s="243"/>
      <c r="C179" s="31">
        <v>2023</v>
      </c>
      <c r="D179" s="71">
        <v>70730.153699878181</v>
      </c>
      <c r="E179" s="71">
        <v>23574.912704129598</v>
      </c>
      <c r="F179" s="71">
        <v>19898.681331053871</v>
      </c>
      <c r="G179" s="71">
        <v>5791.6922475898582</v>
      </c>
    </row>
    <row r="180" spans="1:15" ht="15" x14ac:dyDescent="0.25">
      <c r="B180" s="243"/>
      <c r="C180" s="35" t="s">
        <v>76</v>
      </c>
      <c r="D180" s="71">
        <v>67481.672073026653</v>
      </c>
      <c r="E180" s="71">
        <v>29706.864983702369</v>
      </c>
      <c r="F180" s="71">
        <v>18298.3487658413</v>
      </c>
      <c r="G180" s="71">
        <v>10130.332398283859</v>
      </c>
    </row>
    <row r="181" spans="1:15" ht="16.5" thickBot="1" x14ac:dyDescent="0.3">
      <c r="B181" s="244"/>
      <c r="C181" s="170" t="s">
        <v>110</v>
      </c>
      <c r="D181" s="171">
        <v>-4.5927818008645482E-2</v>
      </c>
      <c r="E181" s="171">
        <v>0.26010498348520472</v>
      </c>
      <c r="F181" s="171">
        <v>-8.042405115132395E-2</v>
      </c>
      <c r="G181" s="171">
        <v>0.74911441513479471</v>
      </c>
    </row>
    <row r="182" spans="1:15" ht="15" customHeight="1" thickTop="1" x14ac:dyDescent="0.25">
      <c r="B182" s="245" t="s">
        <v>113</v>
      </c>
      <c r="C182" s="245"/>
      <c r="D182" s="245"/>
      <c r="E182" s="245"/>
      <c r="F182" s="245"/>
      <c r="G182" s="245"/>
      <c r="H182" s="245"/>
    </row>
    <row r="183" spans="1:15" ht="15" x14ac:dyDescent="0.25">
      <c r="B183" s="189"/>
      <c r="C183" s="190"/>
      <c r="D183" s="191">
        <v>170509129.98662665</v>
      </c>
      <c r="E183" s="191"/>
      <c r="F183" s="191"/>
      <c r="G183" s="191"/>
    </row>
    <row r="184" spans="1:15" ht="28.5" x14ac:dyDescent="0.45">
      <c r="A184" s="12" t="s">
        <v>47</v>
      </c>
      <c r="B184" s="13" t="s">
        <v>114</v>
      </c>
    </row>
    <row r="186" spans="1:15" ht="15.75" thickBot="1" x14ac:dyDescent="0.3">
      <c r="B186" s="74" t="s">
        <v>25</v>
      </c>
      <c r="C186" s="75" t="s">
        <v>26</v>
      </c>
      <c r="D186" s="75"/>
      <c r="E186" s="75"/>
      <c r="F186" s="76">
        <v>2015</v>
      </c>
      <c r="G186" s="76">
        <v>2016</v>
      </c>
      <c r="H186" s="76">
        <v>2017</v>
      </c>
      <c r="I186" s="76">
        <v>2018</v>
      </c>
      <c r="J186" s="76">
        <v>2019</v>
      </c>
      <c r="K186" s="76">
        <v>2020</v>
      </c>
      <c r="L186" s="76">
        <v>2021</v>
      </c>
      <c r="M186" s="76">
        <v>2022</v>
      </c>
      <c r="N186" s="76">
        <v>2023</v>
      </c>
      <c r="O186" s="76">
        <v>2024</v>
      </c>
    </row>
    <row r="187" spans="1:15" ht="16.5" thickTop="1" x14ac:dyDescent="0.25">
      <c r="B187" s="44" t="s">
        <v>27</v>
      </c>
      <c r="C187" s="175" t="s">
        <v>28</v>
      </c>
      <c r="D187" s="175"/>
      <c r="E187" s="175"/>
      <c r="F187" s="192">
        <v>1545.3292765397055</v>
      </c>
      <c r="G187" s="193">
        <v>1732.3068670468499</v>
      </c>
      <c r="H187" s="192">
        <v>1806.0044739948128</v>
      </c>
      <c r="I187" s="193">
        <v>1892.0909791669401</v>
      </c>
      <c r="J187" s="192">
        <v>1927.6386953248109</v>
      </c>
      <c r="K187" s="193">
        <v>2001.2608676106036</v>
      </c>
      <c r="L187" s="192">
        <v>2293.2278421486935</v>
      </c>
      <c r="M187" s="193">
        <f>+L187*(1+[2]td22!B14)</f>
        <v>2419.1043641521828</v>
      </c>
      <c r="N187" s="192">
        <f>+M187*(1+[2]td2024!K169)</f>
        <v>2322.7337615347578</v>
      </c>
      <c r="O187" s="193">
        <f>+N187*(1+[2]td2024!K170)</f>
        <v>2342.7077059868061</v>
      </c>
    </row>
    <row r="188" spans="1:15" ht="15.75" x14ac:dyDescent="0.25">
      <c r="B188" s="44" t="s">
        <v>27</v>
      </c>
      <c r="C188" s="87" t="s">
        <v>29</v>
      </c>
      <c r="D188" s="87"/>
      <c r="E188" s="87"/>
      <c r="F188" s="194">
        <f t="shared" ref="F188:O188" si="0">+F189-F187</f>
        <v>-1233.432497272785</v>
      </c>
      <c r="G188" s="195">
        <f t="shared" si="0"/>
        <v>-1384.4189072152453</v>
      </c>
      <c r="H188" s="194">
        <f t="shared" si="0"/>
        <v>-1448.7799850838817</v>
      </c>
      <c r="I188" s="195">
        <f t="shared" si="0"/>
        <v>-1520.3067741123432</v>
      </c>
      <c r="J188" s="194">
        <f t="shared" si="0"/>
        <v>-1519.5892317381156</v>
      </c>
      <c r="K188" s="195">
        <f t="shared" si="0"/>
        <v>-1618.0801022666747</v>
      </c>
      <c r="L188" s="194">
        <f t="shared" si="0"/>
        <v>-1683.0858140698494</v>
      </c>
      <c r="M188" s="195">
        <f t="shared" si="0"/>
        <v>-1701.4691974499449</v>
      </c>
      <c r="N188" s="194">
        <f t="shared" si="0"/>
        <v>-1611.763319386909</v>
      </c>
      <c r="O188" s="195">
        <f t="shared" si="0"/>
        <v>-1671.5308200467366</v>
      </c>
    </row>
    <row r="189" spans="1:15" ht="15.75" x14ac:dyDescent="0.25">
      <c r="B189" s="86" t="s">
        <v>30</v>
      </c>
      <c r="C189" s="88" t="s">
        <v>31</v>
      </c>
      <c r="D189" s="87"/>
      <c r="E189" s="87"/>
      <c r="F189" s="196">
        <f>+D20/1000</f>
        <v>311.89677926692048</v>
      </c>
      <c r="G189" s="197">
        <f>+D21/1000</f>
        <v>347.88795983160469</v>
      </c>
      <c r="H189" s="196">
        <f>+D22/1000</f>
        <v>357.22448891093109</v>
      </c>
      <c r="I189" s="197">
        <f>+D23/1000</f>
        <v>371.7842050545969</v>
      </c>
      <c r="J189" s="196">
        <v>408.04946358669525</v>
      </c>
      <c r="K189" s="197">
        <v>383.18076534392884</v>
      </c>
      <c r="L189" s="196">
        <f>+D26/1000</f>
        <v>610.14202807884408</v>
      </c>
      <c r="M189" s="197">
        <f>+D27/1000</f>
        <v>717.63516670223794</v>
      </c>
      <c r="N189" s="196">
        <f>+D28/1000</f>
        <v>710.97044214784887</v>
      </c>
      <c r="O189" s="197">
        <f>+D29/1000</f>
        <v>671.17688594006938</v>
      </c>
    </row>
    <row r="190" spans="1:15" ht="15.75" x14ac:dyDescent="0.25">
      <c r="B190" s="86" t="s">
        <v>22</v>
      </c>
      <c r="C190" s="87" t="s">
        <v>32</v>
      </c>
      <c r="D190" s="87"/>
      <c r="E190" s="87"/>
      <c r="F190" s="194">
        <f t="shared" ref="F190:O190" si="1">+F189-F191</f>
        <v>179.45813433789976</v>
      </c>
      <c r="G190" s="195">
        <f t="shared" si="1"/>
        <v>197.92042157958033</v>
      </c>
      <c r="H190" s="194">
        <f t="shared" si="1"/>
        <v>198.49905655575211</v>
      </c>
      <c r="I190" s="195">
        <f t="shared" si="1"/>
        <v>214.18956060021796</v>
      </c>
      <c r="J190" s="194">
        <f t="shared" si="1"/>
        <v>244.92985233599825</v>
      </c>
      <c r="K190" s="195">
        <f t="shared" si="1"/>
        <v>242.00898278701135</v>
      </c>
      <c r="L190" s="194">
        <f t="shared" si="1"/>
        <v>429.5812592701804</v>
      </c>
      <c r="M190" s="195">
        <f t="shared" si="1"/>
        <v>506.87473286824849</v>
      </c>
      <c r="N190" s="194">
        <f t="shared" si="1"/>
        <v>493.75640302674128</v>
      </c>
      <c r="O190" s="195">
        <f t="shared" si="1"/>
        <v>435.01812992041118</v>
      </c>
    </row>
    <row r="191" spans="1:15" ht="15.75" x14ac:dyDescent="0.25">
      <c r="B191" s="86" t="s">
        <v>30</v>
      </c>
      <c r="C191" s="88" t="s">
        <v>33</v>
      </c>
      <c r="D191" s="87"/>
      <c r="E191" s="87"/>
      <c r="F191" s="196">
        <f>+E20/1000</f>
        <v>132.43864492902071</v>
      </c>
      <c r="G191" s="197">
        <f>+E21/1000</f>
        <v>149.96753825202435</v>
      </c>
      <c r="H191" s="196">
        <f>+E22/1000</f>
        <v>158.72543235517898</v>
      </c>
      <c r="I191" s="197">
        <f>+E23/1000</f>
        <v>157.59464445437894</v>
      </c>
      <c r="J191" s="196">
        <v>163.11961125069701</v>
      </c>
      <c r="K191" s="197">
        <v>141.17178255691749</v>
      </c>
      <c r="L191" s="196">
        <f>+E26/1000</f>
        <v>180.56076880866368</v>
      </c>
      <c r="M191" s="197">
        <f>+E27/1000</f>
        <v>210.76043383398945</v>
      </c>
      <c r="N191" s="196">
        <f>+E28/1000</f>
        <v>217.21403912110756</v>
      </c>
      <c r="O191" s="197">
        <f>+E29/1000</f>
        <v>236.1587560196582</v>
      </c>
    </row>
    <row r="192" spans="1:15" ht="15.75" x14ac:dyDescent="0.25">
      <c r="B192" s="86" t="s">
        <v>22</v>
      </c>
      <c r="C192" s="87" t="s">
        <v>34</v>
      </c>
      <c r="D192" s="87"/>
      <c r="E192" s="87"/>
      <c r="F192" s="194">
        <v>20.364799537277253</v>
      </c>
      <c r="G192" s="195">
        <v>19.98969546122677</v>
      </c>
      <c r="H192" s="194">
        <v>18.950231297242976</v>
      </c>
      <c r="I192" s="195">
        <v>18.729244799987885</v>
      </c>
      <c r="J192" s="194">
        <v>19.805676670553211</v>
      </c>
      <c r="K192" s="195">
        <v>19.286375746676985</v>
      </c>
      <c r="L192" s="194">
        <v>16.265149426554636</v>
      </c>
      <c r="M192" s="195">
        <f>+M191*[2]td22!H15</f>
        <v>16.510752797883857</v>
      </c>
      <c r="N192" s="194">
        <f>+M192*(1+[2]td2023!H149)</f>
        <v>21.33376252293434</v>
      </c>
      <c r="O192" s="195">
        <f>+N192*(1+[2]td2024!J170)</f>
        <v>22.193951897827798</v>
      </c>
    </row>
    <row r="193" spans="2:15" ht="15.75" x14ac:dyDescent="0.25">
      <c r="B193" s="86" t="s">
        <v>30</v>
      </c>
      <c r="C193" s="88" t="s">
        <v>35</v>
      </c>
      <c r="D193" s="87"/>
      <c r="E193" s="87"/>
      <c r="F193" s="196">
        <f t="shared" ref="F193:O195" si="2">+F191-F192</f>
        <v>112.07384539174346</v>
      </c>
      <c r="G193" s="197">
        <f t="shared" si="2"/>
        <v>129.97784279079758</v>
      </c>
      <c r="H193" s="196">
        <f t="shared" si="2"/>
        <v>139.77520105793602</v>
      </c>
      <c r="I193" s="197">
        <f t="shared" si="2"/>
        <v>138.86539965439104</v>
      </c>
      <c r="J193" s="196">
        <f t="shared" si="2"/>
        <v>143.31393458014378</v>
      </c>
      <c r="K193" s="197">
        <f t="shared" si="2"/>
        <v>121.88540681024051</v>
      </c>
      <c r="L193" s="196">
        <f t="shared" si="2"/>
        <v>164.29561938210904</v>
      </c>
      <c r="M193" s="197">
        <f t="shared" si="2"/>
        <v>194.24968103610559</v>
      </c>
      <c r="N193" s="196">
        <f t="shared" si="2"/>
        <v>195.88027659817323</v>
      </c>
      <c r="O193" s="197">
        <f t="shared" si="2"/>
        <v>213.96480412183041</v>
      </c>
    </row>
    <row r="194" spans="2:15" ht="15.75" x14ac:dyDescent="0.25">
      <c r="B194" s="86" t="s">
        <v>22</v>
      </c>
      <c r="C194" s="89" t="s">
        <v>44</v>
      </c>
      <c r="D194" s="87"/>
      <c r="E194" s="87"/>
      <c r="F194" s="194">
        <v>1.355569275099493</v>
      </c>
      <c r="G194" s="195">
        <f>+(E21-F21-G21)/1000</f>
        <v>3.097291939813418</v>
      </c>
      <c r="H194" s="194">
        <f>+(E22-F22-G22)/1000</f>
        <v>2.208901602295795</v>
      </c>
      <c r="I194" s="195">
        <v>1.9173412759380661</v>
      </c>
      <c r="J194" s="194">
        <v>4.2240000000000002</v>
      </c>
      <c r="K194" s="195">
        <v>2.38</v>
      </c>
      <c r="L194" s="194">
        <v>11.656568860515195</v>
      </c>
      <c r="M194" s="195">
        <v>11.524573703058559</v>
      </c>
      <c r="N194" s="194">
        <v>9.5</v>
      </c>
      <c r="O194" s="195">
        <v>8.3000000000000007</v>
      </c>
    </row>
    <row r="195" spans="2:15" ht="15.75" x14ac:dyDescent="0.25">
      <c r="B195" s="86" t="s">
        <v>30</v>
      </c>
      <c r="C195" s="88" t="s">
        <v>115</v>
      </c>
      <c r="D195" s="87"/>
      <c r="E195" s="87"/>
      <c r="F195" s="196">
        <f t="shared" ref="F195:L195" si="3">+F193-F194</f>
        <v>110.71827611664396</v>
      </c>
      <c r="G195" s="197">
        <f t="shared" si="3"/>
        <v>126.88055085098416</v>
      </c>
      <c r="H195" s="196">
        <f t="shared" si="3"/>
        <v>137.56629945564023</v>
      </c>
      <c r="I195" s="197">
        <f t="shared" si="3"/>
        <v>136.94805837845297</v>
      </c>
      <c r="J195" s="196">
        <f t="shared" si="3"/>
        <v>139.08993458014379</v>
      </c>
      <c r="K195" s="197">
        <f t="shared" si="3"/>
        <v>119.50540681024052</v>
      </c>
      <c r="L195" s="196">
        <f t="shared" si="3"/>
        <v>152.63905052159384</v>
      </c>
      <c r="M195" s="197">
        <f t="shared" si="2"/>
        <v>182.72510733304702</v>
      </c>
      <c r="N195" s="196">
        <f t="shared" si="2"/>
        <v>186.38027659817323</v>
      </c>
      <c r="O195" s="197">
        <f t="shared" si="2"/>
        <v>205.6648041218304</v>
      </c>
    </row>
    <row r="196" spans="2:15" ht="7.5" customHeight="1" x14ac:dyDescent="0.25"/>
    <row r="197" spans="2:15" x14ac:dyDescent="0.25">
      <c r="B197" s="198" t="s">
        <v>116</v>
      </c>
    </row>
    <row r="198" spans="2:15" x14ac:dyDescent="0.25">
      <c r="B198" s="198"/>
    </row>
    <row r="199" spans="2:15" ht="15" x14ac:dyDescent="0.25">
      <c r="B199" s="65" t="s">
        <v>98</v>
      </c>
    </row>
    <row r="200" spans="2:15" x14ac:dyDescent="0.25">
      <c r="H200" s="40"/>
    </row>
    <row r="201" spans="2:15" x14ac:dyDescent="0.25">
      <c r="E201" s="9"/>
      <c r="F201" s="199"/>
      <c r="G201" s="199"/>
      <c r="H201" s="199"/>
    </row>
    <row r="202" spans="2:15" x14ac:dyDescent="0.25">
      <c r="E202" s="9"/>
      <c r="F202" s="9"/>
      <c r="G202" s="9"/>
      <c r="H202" s="9"/>
    </row>
    <row r="203" spans="2:15" x14ac:dyDescent="0.25">
      <c r="E203" s="9"/>
      <c r="F203" s="199"/>
      <c r="G203" s="199"/>
      <c r="H203" s="199"/>
    </row>
  </sheetData>
  <mergeCells count="9">
    <mergeCell ref="B146:B163"/>
    <mergeCell ref="B164:B181"/>
    <mergeCell ref="B182:H182"/>
    <mergeCell ref="B38:B55"/>
    <mergeCell ref="B56:B73"/>
    <mergeCell ref="B74:B91"/>
    <mergeCell ref="B92:B109"/>
    <mergeCell ref="B110:B127"/>
    <mergeCell ref="B128:B1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Presentación</vt:lpstr>
      <vt:lpstr>Sector pesquero</vt:lpstr>
      <vt:lpstr>Pesca extractiva</vt:lpstr>
      <vt:lpstr>Acuicultura Marina</vt:lpstr>
      <vt:lpstr>Acuicultura Continental</vt:lpstr>
      <vt:lpstr>Industria de Transfor Pesquera</vt:lpstr>
      <vt:lpstr>Comercio May Pescado y mariscos</vt:lpstr>
      <vt:lpstr>'Sector pesquero'!Área_de_impresión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snaranjo</dc:creator>
  <cp:lastModifiedBy>ANTONIO GALISTEO DELGADO</cp:lastModifiedBy>
  <cp:lastPrinted>2017-11-02T07:54:10Z</cp:lastPrinted>
  <dcterms:created xsi:type="dcterms:W3CDTF">2012-11-07T11:25:40Z</dcterms:created>
  <dcterms:modified xsi:type="dcterms:W3CDTF">2026-02-05T11:14:23Z</dcterms:modified>
</cp:coreProperties>
</file>