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manuel.garcia.bogado\Documents\0001 PREMIO de INVESTIGACION CES-A\0005 EDICION 2024\55 TRABAJO finalizado LIBRO\web\"/>
    </mc:Choice>
  </mc:AlternateContent>
  <xr:revisionPtr revIDLastSave="0" documentId="8_{02B552B4-3A4D-4F5F-AABA-4441D6625B80}" xr6:coauthVersionLast="47" xr6:coauthVersionMax="47" xr10:uidLastSave="{00000000-0000-0000-0000-000000000000}"/>
  <workbookProtection workbookAlgorithmName="SHA-512" workbookHashValue="Yg8wggEjoA4FXsJ898k9MkH27yXSe+La8sTq/EUJqLbG+B14/pyJ027QYMvTnS2hxP1Yo+LS6IzYRAzlCAp05g==" workbookSaltValue="OC/GO7Tu9NO9gtPgJQBlcQ==" workbookSpinCount="100000" lockStructure="1"/>
  <bookViews>
    <workbookView xWindow="28680" yWindow="-120" windowWidth="29040" windowHeight="15720" xr2:uid="{3A026EE2-8A73-44AB-91E3-743B2348F5EA}"/>
  </bookViews>
  <sheets>
    <sheet name="Cuadro de mando" sheetId="5" r:id="rId1"/>
    <sheet name="HH activ (weight-ord)" sheetId="1" state="hidden" r:id="rId2"/>
    <sheet name="Output" sheetId="9" state="hidden" r:id="rId3"/>
    <sheet name="Listas" sheetId="7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G17" i="5" s="1"/>
  <c r="F16" i="5"/>
  <c r="G16" i="5" s="1"/>
  <c r="F15" i="5"/>
  <c r="G15" i="5" s="1"/>
  <c r="F14" i="5"/>
  <c r="G14" i="5" s="1"/>
  <c r="B12" i="5" l="1"/>
  <c r="B13" i="5"/>
  <c r="B14" i="5"/>
  <c r="B15" i="5"/>
  <c r="J15" i="5" s="1"/>
  <c r="I15" i="5" s="1"/>
  <c r="B16" i="5"/>
  <c r="J16" i="5" s="1"/>
  <c r="I16" i="5" s="1"/>
  <c r="B17" i="5"/>
  <c r="B11" i="5" l="1"/>
  <c r="B8" i="5"/>
  <c r="C6" i="1" l="1"/>
  <c r="B4" i="9"/>
  <c r="B12" i="9"/>
  <c r="B20" i="9"/>
  <c r="B28" i="9"/>
  <c r="B36" i="9"/>
  <c r="B44" i="9"/>
  <c r="B52" i="9"/>
  <c r="B60" i="9"/>
  <c r="B68" i="9"/>
  <c r="B76" i="9"/>
  <c r="B3" i="9"/>
  <c r="F12" i="5" s="1"/>
  <c r="B50" i="9"/>
  <c r="B82" i="9"/>
  <c r="B19" i="9"/>
  <c r="B5" i="9"/>
  <c r="B13" i="9"/>
  <c r="B21" i="9"/>
  <c r="B29" i="9"/>
  <c r="B37" i="9"/>
  <c r="B45" i="9"/>
  <c r="B53" i="9"/>
  <c r="B61" i="9"/>
  <c r="B69" i="9"/>
  <c r="B77" i="9"/>
  <c r="B18" i="9"/>
  <c r="B58" i="9"/>
  <c r="B74" i="9"/>
  <c r="B27" i="9"/>
  <c r="B59" i="9"/>
  <c r="B6" i="9"/>
  <c r="B14" i="9"/>
  <c r="B22" i="9"/>
  <c r="B30" i="9"/>
  <c r="B38" i="9"/>
  <c r="B46" i="9"/>
  <c r="B54" i="9"/>
  <c r="B62" i="9"/>
  <c r="B70" i="9"/>
  <c r="B78" i="9"/>
  <c r="B34" i="9"/>
  <c r="B11" i="9"/>
  <c r="B7" i="9"/>
  <c r="B15" i="9"/>
  <c r="B23" i="9"/>
  <c r="B31" i="9"/>
  <c r="B39" i="9"/>
  <c r="B47" i="9"/>
  <c r="B55" i="9"/>
  <c r="B63" i="9"/>
  <c r="B71" i="9"/>
  <c r="B79" i="9"/>
  <c r="B42" i="9"/>
  <c r="B51" i="9"/>
  <c r="B75" i="9"/>
  <c r="B8" i="9"/>
  <c r="B16" i="9"/>
  <c r="B24" i="9"/>
  <c r="B32" i="9"/>
  <c r="B40" i="9"/>
  <c r="B48" i="9"/>
  <c r="B56" i="9"/>
  <c r="B64" i="9"/>
  <c r="B72" i="9"/>
  <c r="B80" i="9"/>
  <c r="B26" i="9"/>
  <c r="B43" i="9"/>
  <c r="B83" i="9"/>
  <c r="B9" i="9"/>
  <c r="B17" i="9"/>
  <c r="B25" i="9"/>
  <c r="B33" i="9"/>
  <c r="B41" i="9"/>
  <c r="B49" i="9"/>
  <c r="B57" i="9"/>
  <c r="B65" i="9"/>
  <c r="B73" i="9"/>
  <c r="F11" i="5" s="1"/>
  <c r="B81" i="9"/>
  <c r="B10" i="9"/>
  <c r="B66" i="9"/>
  <c r="B35" i="9"/>
  <c r="B67" i="9"/>
  <c r="C71" i="1"/>
  <c r="C31" i="1"/>
  <c r="C77" i="1"/>
  <c r="C37" i="1"/>
  <c r="J17" i="5" s="1"/>
  <c r="I17" i="5" s="1"/>
  <c r="C13" i="1"/>
  <c r="C68" i="1"/>
  <c r="C52" i="1"/>
  <c r="C44" i="1"/>
  <c r="C36" i="1"/>
  <c r="C28" i="1"/>
  <c r="C20" i="1"/>
  <c r="C12" i="1"/>
  <c r="J14" i="5" s="1"/>
  <c r="I14" i="5" s="1"/>
  <c r="C39" i="1"/>
  <c r="C4" i="1"/>
  <c r="C45" i="1"/>
  <c r="C11" i="1"/>
  <c r="C69" i="1"/>
  <c r="C29" i="1"/>
  <c r="C84" i="1"/>
  <c r="C75" i="1"/>
  <c r="C43" i="1"/>
  <c r="C19" i="1"/>
  <c r="C66" i="1"/>
  <c r="C42" i="1"/>
  <c r="C34" i="1"/>
  <c r="C26" i="1"/>
  <c r="C18" i="1"/>
  <c r="C10" i="1"/>
  <c r="C63" i="1"/>
  <c r="C70" i="1"/>
  <c r="C53" i="1"/>
  <c r="C5" i="1"/>
  <c r="C60" i="1"/>
  <c r="C67" i="1"/>
  <c r="C59" i="1"/>
  <c r="C35" i="1"/>
  <c r="C82" i="1"/>
  <c r="C50" i="1"/>
  <c r="C73" i="1"/>
  <c r="C65" i="1"/>
  <c r="C57" i="1"/>
  <c r="C49" i="1"/>
  <c r="C41" i="1"/>
  <c r="C33" i="1"/>
  <c r="C25" i="1"/>
  <c r="C17" i="1"/>
  <c r="C9" i="1"/>
  <c r="J13" i="5" s="1"/>
  <c r="C55" i="1"/>
  <c r="C78" i="1"/>
  <c r="C61" i="1"/>
  <c r="C21" i="1"/>
  <c r="C76" i="1"/>
  <c r="C83" i="1"/>
  <c r="C51" i="1"/>
  <c r="C27" i="1"/>
  <c r="C74" i="1"/>
  <c r="C58" i="1"/>
  <c r="C81" i="1"/>
  <c r="C80" i="1"/>
  <c r="C72" i="1"/>
  <c r="C64" i="1"/>
  <c r="C56" i="1"/>
  <c r="C48" i="1"/>
  <c r="C40" i="1"/>
  <c r="C32" i="1"/>
  <c r="C24" i="1"/>
  <c r="C16" i="1"/>
  <c r="C8" i="1"/>
  <c r="J11" i="5" s="1"/>
  <c r="I11" i="5" s="1"/>
  <c r="C23" i="1"/>
  <c r="C15" i="1"/>
  <c r="C7" i="1"/>
  <c r="C79" i="1"/>
  <c r="C47" i="1"/>
  <c r="C62" i="1"/>
  <c r="C54" i="1"/>
  <c r="C46" i="1"/>
  <c r="C38" i="1"/>
  <c r="C30" i="1"/>
  <c r="C22" i="1"/>
  <c r="C14" i="1"/>
  <c r="F13" i="5" l="1"/>
  <c r="G13" i="5" s="1"/>
  <c r="I13" i="5"/>
  <c r="J12" i="5"/>
  <c r="I12" i="5" s="1"/>
  <c r="G12" i="5"/>
  <c r="G11" i="5"/>
</calcChain>
</file>

<file path=xl/sharedStrings.xml><?xml version="1.0" encoding="utf-8"?>
<sst xmlns="http://schemas.openxmlformats.org/spreadsheetml/2006/main" count="591" uniqueCount="205">
  <si>
    <t>H</t>
  </si>
  <si>
    <t>Z1</t>
  </si>
  <si>
    <t>Z2</t>
  </si>
  <si>
    <t>Z3</t>
  </si>
  <si>
    <t>Z4</t>
  </si>
  <si>
    <t>Z5</t>
  </si>
  <si>
    <t>Z6</t>
  </si>
  <si>
    <t>Z7</t>
  </si>
  <si>
    <t>A_39</t>
  </si>
  <si>
    <t>Construcción</t>
  </si>
  <si>
    <t>A_01</t>
  </si>
  <si>
    <t>Agricultura, ganadería y caza</t>
  </si>
  <si>
    <t>A_42</t>
  </si>
  <si>
    <t>Comercio al por menor, excepto de vehículos de motor y motocicletas</t>
  </si>
  <si>
    <t>A_41</t>
  </si>
  <si>
    <t>Comercio al por mayor e intermediarios del comercio, excepto de vehículos de motor y motocicletas</t>
  </si>
  <si>
    <t>A_69</t>
  </si>
  <si>
    <t>Administración pública y defensa; seguridad social obligatoria. Organismos extraterritoriales</t>
  </si>
  <si>
    <t>A_48</t>
  </si>
  <si>
    <t>Servicios de comidas y bebidas</t>
  </si>
  <si>
    <t>A_53</t>
  </si>
  <si>
    <t>Servicios financieros, excepto seguros y fondos de pensiones</t>
  </si>
  <si>
    <t>A_43</t>
  </si>
  <si>
    <t>Transporte terrestre y por tuberías</t>
  </si>
  <si>
    <t>A_71</t>
  </si>
  <si>
    <t>Educación no mercado</t>
  </si>
  <si>
    <t>A_73</t>
  </si>
  <si>
    <t>Actividades sanitarias no mercado</t>
  </si>
  <si>
    <t>A_47</t>
  </si>
  <si>
    <t>Servicios de alojamiento</t>
  </si>
  <si>
    <t>A_38</t>
  </si>
  <si>
    <t>Recogida y tratamiento de aguas residuales; recogida, tratamiento y eliminación de residuos; valorización; actividades de descontaminación y otros servicios de gestión de residuos</t>
  </si>
  <si>
    <t>A_74</t>
  </si>
  <si>
    <t>Actividades de servicios sociales mercado</t>
  </si>
  <si>
    <t>A_72</t>
  </si>
  <si>
    <t>Actividades sanitarias mercado</t>
  </si>
  <si>
    <t>A_70</t>
  </si>
  <si>
    <t>Educación mercado</t>
  </si>
  <si>
    <t>A_40</t>
  </si>
  <si>
    <t>Venta y reparación de vehículos de motor y motocicletas</t>
  </si>
  <si>
    <t>A_25</t>
  </si>
  <si>
    <t xml:space="preserve">Fabricación de productos metálicos, excepto maquinaria y equipo </t>
  </si>
  <si>
    <t>A_67</t>
  </si>
  <si>
    <t>Servicios a edificios y actividades de jardinería</t>
  </si>
  <si>
    <t>A_75</t>
  </si>
  <si>
    <t>Actividades de servicios sociales no mercado</t>
  </si>
  <si>
    <t>A_45</t>
  </si>
  <si>
    <t>Almacenamiento y actividades anexas al transporte</t>
  </si>
  <si>
    <t>A_81</t>
  </si>
  <si>
    <t>Actividades de los hogares como empleadores de personal doméstico o como productores de bienes y servicios para uso propio</t>
  </si>
  <si>
    <t>A_66</t>
  </si>
  <si>
    <t>Actividades de seguridad e investigación</t>
  </si>
  <si>
    <t>A_57</t>
  </si>
  <si>
    <t>Actividades jurídicas y de contabilidad; actividades de las sedes centrales; actividades de consultoría de gestión empresarial</t>
  </si>
  <si>
    <t>A_37</t>
  </si>
  <si>
    <t>Captación, depuración y distribución de agua</t>
  </si>
  <si>
    <t>A_59</t>
  </si>
  <si>
    <t>Investigación y desarrollo</t>
  </si>
  <si>
    <t>A_64</t>
  </si>
  <si>
    <t>Actividades relacionadas con el empleo</t>
  </si>
  <si>
    <t>A_35</t>
  </si>
  <si>
    <t>Producción, transporte y distribución de energía eléctrica</t>
  </si>
  <si>
    <t>A_31</t>
  </si>
  <si>
    <t>Fabricación de otro material de transporte, excepto construcción naval</t>
  </si>
  <si>
    <t>A_78</t>
  </si>
  <si>
    <t>Actividades asociativas</t>
  </si>
  <si>
    <t>A_77</t>
  </si>
  <si>
    <t>Actividades deportivas, recreativas y de entretenimiento</t>
  </si>
  <si>
    <t>A_34</t>
  </si>
  <si>
    <t>Reparación e instalación de maquinaria y equipo</t>
  </si>
  <si>
    <t>A_58</t>
  </si>
  <si>
    <t>Servicios técnicos de arquitectura e ingeniería; ensayos y análisis técnicos</t>
  </si>
  <si>
    <t>A_10</t>
  </si>
  <si>
    <t>Fabricación de productos de molinería, de panadería y de pastas alimenticias</t>
  </si>
  <si>
    <t>A_52</t>
  </si>
  <si>
    <t>Programación, consultoría y otras actividades relacionadas con la informática; servicios de información</t>
  </si>
  <si>
    <t>A_08</t>
  </si>
  <si>
    <t>Fabricación de grasas y aceites</t>
  </si>
  <si>
    <t>A_04</t>
  </si>
  <si>
    <t>Industrias extractivas</t>
  </si>
  <si>
    <t>A_76</t>
  </si>
  <si>
    <t>Actividades de creación, artísticas y espectáculos; actividades de bibliotecas, archivos, museos y otras actividades culturales; actividades de juegos de azar y apuestas</t>
  </si>
  <si>
    <t>A_68</t>
  </si>
  <si>
    <t>Actividades administrativas de oficina y otras actividades auxiliares a las empresas</t>
  </si>
  <si>
    <t>A_05</t>
  </si>
  <si>
    <t>Procesado y conservación de carne y elaboración de productos cárnicos</t>
  </si>
  <si>
    <t>A_02</t>
  </si>
  <si>
    <t>Silvicultura y explotación forestal</t>
  </si>
  <si>
    <t>A_51</t>
  </si>
  <si>
    <t>Telecomunicaciones</t>
  </si>
  <si>
    <t>A_12</t>
  </si>
  <si>
    <t>Fabricación de bebidas</t>
  </si>
  <si>
    <t>A_28</t>
  </si>
  <si>
    <t>Fabricación de maquinaria y equipo</t>
  </si>
  <si>
    <t>A_80</t>
  </si>
  <si>
    <t>Otros servicios personales</t>
  </si>
  <si>
    <t>A_24</t>
  </si>
  <si>
    <t>Metalurgia. Fabricación de productos de hierro, acero y ferroaleaciones</t>
  </si>
  <si>
    <t>A_07</t>
  </si>
  <si>
    <t>Preparación y conservación de frutas y hortalizas</t>
  </si>
  <si>
    <t>A_13</t>
  </si>
  <si>
    <t>Industria textil, confección de prendas de vestir, industria del cuero y del calzado</t>
  </si>
  <si>
    <t>A_32</t>
  </si>
  <si>
    <t>Fabricación de muebles</t>
  </si>
  <si>
    <t>A_18</t>
  </si>
  <si>
    <t>Fabricación de pinturas, artículos de limpieza, perfumes, cosméticos y otros productos químicos</t>
  </si>
  <si>
    <t>A_55</t>
  </si>
  <si>
    <t>Actividades auxiliares a los servicios financieros y a los seguros</t>
  </si>
  <si>
    <t>A_56</t>
  </si>
  <si>
    <t>Actividades inmobiliarias</t>
  </si>
  <si>
    <t>A_29</t>
  </si>
  <si>
    <t>Fabricación de vehículos de motor, remolques y semirremolques</t>
  </si>
  <si>
    <t>A_11</t>
  </si>
  <si>
    <t>Otras industrias alimenticias. Tabaco</t>
  </si>
  <si>
    <t>A_21</t>
  </si>
  <si>
    <t>Fabricación de cemento, cal, yeso y sus derivados</t>
  </si>
  <si>
    <t>A_27</t>
  </si>
  <si>
    <t>Fabricación de material y equipo eléctrico</t>
  </si>
  <si>
    <t>A_63</t>
  </si>
  <si>
    <t>Actividades de alquiler</t>
  </si>
  <si>
    <t>A_23</t>
  </si>
  <si>
    <t>Industrias del vidrio y de la piedra</t>
  </si>
  <si>
    <t>A_61</t>
  </si>
  <si>
    <t>Otras actividades profesionales, científicas y técnicas</t>
  </si>
  <si>
    <t>A_14</t>
  </si>
  <si>
    <t>Industria de la madera y del corcho</t>
  </si>
  <si>
    <t>A_20</t>
  </si>
  <si>
    <t>Fabricación de productos de caucho y plástico</t>
  </si>
  <si>
    <t>A_03</t>
  </si>
  <si>
    <t>Pesca y acuicultura</t>
  </si>
  <si>
    <t>A_46</t>
  </si>
  <si>
    <t>Actividades postales y de correos</t>
  </si>
  <si>
    <t>A_65</t>
  </si>
  <si>
    <t>Actividades de agencias de viajes, operadores turísticos, servicios de reservas y actividades relacionadas con los mismos</t>
  </si>
  <si>
    <t>A_50</t>
  </si>
  <si>
    <t>Actividades cinematográficas, de vídeo y de programas de televisión, grabación de sonido y edición musical; actividades de programación y emisión de radio y televisión</t>
  </si>
  <si>
    <t>A_06</t>
  </si>
  <si>
    <t>Procesado y conservación de pescados, crustáceos y moluscos</t>
  </si>
  <si>
    <t>A_49</t>
  </si>
  <si>
    <t>Edición</t>
  </si>
  <si>
    <t>A_15</t>
  </si>
  <si>
    <t>Industria del papel</t>
  </si>
  <si>
    <t>A_36</t>
  </si>
  <si>
    <t>Suministro de gas, vapor y aire acondicionado</t>
  </si>
  <si>
    <t>A_60</t>
  </si>
  <si>
    <t>Publicidad y estudios de mercado</t>
  </si>
  <si>
    <t>A_09</t>
  </si>
  <si>
    <t>Fabricación de productos lácteos</t>
  </si>
  <si>
    <t>A_33</t>
  </si>
  <si>
    <t>Otras industrias manufactureras</t>
  </si>
  <si>
    <t>A_79</t>
  </si>
  <si>
    <t>Reparación de ordenadores, efectos personales y artículos de uso doméstico</t>
  </si>
  <si>
    <t>A_62</t>
  </si>
  <si>
    <t>Actividades veterinarias</t>
  </si>
  <si>
    <t>A_22</t>
  </si>
  <si>
    <t>Fabricación de productos cerámicos, azulejos, ladrillos y otras tierras cocidas para la construcción</t>
  </si>
  <si>
    <t>A_16</t>
  </si>
  <si>
    <t>Artes gráficas y reproducción de soportes grabados</t>
  </si>
  <si>
    <t>A_44</t>
  </si>
  <si>
    <t>Transporte marítimo y por vías navegables interiores. Transporte aéreo</t>
  </si>
  <si>
    <t>A_17</t>
  </si>
  <si>
    <t>Coquerías y refino de petróleo. Fabricación de productos químicos</t>
  </si>
  <si>
    <t>A_19</t>
  </si>
  <si>
    <t>Fabricación de productos farmacéuticos</t>
  </si>
  <si>
    <t>A_26</t>
  </si>
  <si>
    <t>Fabricación de productos informáticos, electrónicos y ópticos</t>
  </si>
  <si>
    <t>A_30</t>
  </si>
  <si>
    <t>Construcción naval</t>
  </si>
  <si>
    <t>A_54</t>
  </si>
  <si>
    <t>Seguros, reaseguros y fondos de pensiones, excepto Seguridad Social obligatoria</t>
  </si>
  <si>
    <t>Sector_L</t>
  </si>
  <si>
    <t>Sector_C</t>
  </si>
  <si>
    <t>MH</t>
  </si>
  <si>
    <t>RRH</t>
  </si>
  <si>
    <t>RCH</t>
  </si>
  <si>
    <t>IH</t>
  </si>
  <si>
    <t>Actividad (código)</t>
  </si>
  <si>
    <t>Actividad (nombre)</t>
  </si>
  <si>
    <t>Zona</t>
  </si>
  <si>
    <t>Zona 1</t>
  </si>
  <si>
    <t>Zona 2</t>
  </si>
  <si>
    <t>Zona 3</t>
  </si>
  <si>
    <t>Zona 4</t>
  </si>
  <si>
    <t>Zona 5</t>
  </si>
  <si>
    <t>Zona 6</t>
  </si>
  <si>
    <t>Zona 7</t>
  </si>
  <si>
    <t>Huelva - Norte de Sevilla</t>
  </si>
  <si>
    <t>Norte de Córdoba</t>
  </si>
  <si>
    <t>Córdoba-Jaén</t>
  </si>
  <si>
    <t>Norte de Jaén</t>
  </si>
  <si>
    <t>Norte de Granada – Almería-Jaén</t>
  </si>
  <si>
    <t>Málaga-Sur de Granada – Almería</t>
  </si>
  <si>
    <t>Cádiz-Málaga-Sur de Sevilla</t>
  </si>
  <si>
    <t>Aumento de la produccion o del volumen de negocio  (€)</t>
  </si>
  <si>
    <t>Capacidad de fijación o atracción de hogares (número)</t>
  </si>
  <si>
    <t>Aux</t>
  </si>
  <si>
    <t>Capacidad de fijación o atracción de hogares (número) deseada</t>
  </si>
  <si>
    <t>Aumento de la produccion o del volumen de negocio  (%)</t>
  </si>
  <si>
    <t>Aumento TOTAL de la produccion o del volumen de negocio  (€)</t>
  </si>
  <si>
    <t>Aumento de la produccion o del volumen de negocio  (%) necesario</t>
  </si>
  <si>
    <t>Julio de 2025</t>
  </si>
  <si>
    <t>Simulador de efectos de aumentos de la producción frente al reto demográfico</t>
  </si>
  <si>
    <t>El reto demográfico en Andalucía.
Una herramienta basada en modelos multisectoriales para el estudio y evaluación de políticas socioeconómicas frente a la despoblación.</t>
  </si>
  <si>
    <t>Premio de Investigación del
Consejo Económico y Social de Andalucía, edición 2024</t>
  </si>
  <si>
    <t>Mainar Causapé, Alfredo J.;  Fuentes Saguar, Patricia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</si>
</sst>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"/>
    <numFmt numFmtId="165" formatCode="#,##0_ ;\-#,##0\ 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6"/>
      <name val="Aptos Narrow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sz val="8"/>
      <name val="Aptos Narrow"/>
      <family val="2"/>
      <scheme val="minor"/>
    </font>
    <font>
      <sz val="6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6"/>
      <color theme="1"/>
      <name val="Calibri"/>
      <family val="2"/>
    </font>
    <font>
      <i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9" fillId="2" borderId="1" xfId="0" applyFont="1" applyFill="1" applyBorder="1" applyAlignment="1" applyProtection="1">
      <alignment vertical="center"/>
      <protection locked="0"/>
    </xf>
    <xf numFmtId="165" fontId="0" fillId="0" borderId="0" xfId="1" applyNumberFormat="1" applyFont="1" applyAlignment="1">
      <alignment horizontal="center"/>
    </xf>
    <xf numFmtId="165" fontId="0" fillId="0" borderId="0" xfId="0" applyNumberFormat="1"/>
    <xf numFmtId="3" fontId="9" fillId="0" borderId="0" xfId="0" applyNumberFormat="1" applyFont="1" applyAlignment="1" applyProtection="1">
      <alignment horizontal="right" vertical="center" indent="1"/>
      <protection locked="0"/>
    </xf>
    <xf numFmtId="0" fontId="9" fillId="0" borderId="1" xfId="0" applyFont="1" applyBorder="1" applyAlignment="1" applyProtection="1">
      <alignment horizontal="center" vertical="center"/>
      <protection hidden="1"/>
    </xf>
    <xf numFmtId="0" fontId="14" fillId="0" borderId="0" xfId="0" applyFont="1"/>
    <xf numFmtId="0" fontId="9" fillId="0" borderId="0" xfId="0" applyFont="1"/>
    <xf numFmtId="0" fontId="10" fillId="0" borderId="4" xfId="0" applyFont="1" applyBorder="1" applyAlignment="1" applyProtection="1">
      <alignment horizontal="center" vertical="center"/>
      <protection hidden="1"/>
    </xf>
    <xf numFmtId="0" fontId="9" fillId="2" borderId="5" xfId="0" applyFont="1" applyFill="1" applyBorder="1" applyAlignment="1" applyProtection="1">
      <alignment vertical="center" wrapText="1"/>
      <protection locked="0"/>
    </xf>
    <xf numFmtId="0" fontId="9" fillId="2" borderId="5" xfId="0" applyFont="1" applyFill="1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horizontal="center" vertical="center"/>
      <protection hidden="1"/>
    </xf>
    <xf numFmtId="0" fontId="9" fillId="2" borderId="7" xfId="0" applyFont="1" applyFill="1" applyBorder="1" applyAlignment="1" applyProtection="1">
      <alignment vertical="center"/>
      <protection locked="0"/>
    </xf>
    <xf numFmtId="0" fontId="9" fillId="2" borderId="4" xfId="0" applyFont="1" applyFill="1" applyBorder="1" applyAlignment="1" applyProtection="1">
      <alignment vertical="center"/>
      <protection locked="0"/>
    </xf>
    <xf numFmtId="0" fontId="9" fillId="2" borderId="6" xfId="0" applyFont="1" applyFill="1" applyBorder="1" applyAlignment="1" applyProtection="1">
      <alignment vertical="center"/>
      <protection locked="0"/>
    </xf>
    <xf numFmtId="3" fontId="10" fillId="0" borderId="0" xfId="0" applyNumberFormat="1" applyFont="1" applyAlignment="1" applyProtection="1">
      <alignment vertical="center"/>
      <protection hidden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0" fontId="10" fillId="0" borderId="5" xfId="2" applyNumberFormat="1" applyFont="1" applyBorder="1" applyAlignment="1" applyProtection="1">
      <alignment vertical="center"/>
      <protection hidden="1"/>
    </xf>
    <xf numFmtId="10" fontId="10" fillId="0" borderId="7" xfId="2" applyNumberFormat="1" applyFont="1" applyBorder="1" applyAlignment="1" applyProtection="1">
      <alignment vertical="center"/>
      <protection hidden="1"/>
    </xf>
    <xf numFmtId="3" fontId="9" fillId="2" borderId="4" xfId="0" applyNumberFormat="1" applyFont="1" applyFill="1" applyBorder="1" applyAlignment="1" applyProtection="1">
      <alignment horizontal="right" vertical="center"/>
      <protection locked="0"/>
    </xf>
    <xf numFmtId="10" fontId="9" fillId="2" borderId="0" xfId="2" applyNumberFormat="1" applyFont="1" applyFill="1" applyBorder="1" applyAlignment="1" applyProtection="1">
      <alignment horizontal="right" vertical="center"/>
      <protection locked="0"/>
    </xf>
    <xf numFmtId="3" fontId="9" fillId="0" borderId="0" xfId="0" applyNumberFormat="1" applyFont="1" applyAlignment="1" applyProtection="1">
      <alignment horizontal="right" vertical="center"/>
      <protection hidden="1"/>
    </xf>
    <xf numFmtId="4" fontId="10" fillId="0" borderId="5" xfId="0" applyNumberFormat="1" applyFont="1" applyBorder="1" applyAlignment="1" applyProtection="1">
      <alignment horizontal="right" vertical="center"/>
      <protection hidden="1"/>
    </xf>
    <xf numFmtId="3" fontId="9" fillId="2" borderId="6" xfId="0" applyNumberFormat="1" applyFont="1" applyFill="1" applyBorder="1" applyAlignment="1" applyProtection="1">
      <alignment horizontal="right" vertical="center"/>
      <protection locked="0"/>
    </xf>
    <xf numFmtId="10" fontId="9" fillId="2" borderId="8" xfId="2" applyNumberFormat="1" applyFont="1" applyFill="1" applyBorder="1" applyAlignment="1" applyProtection="1">
      <alignment horizontal="right" vertical="center"/>
      <protection locked="0"/>
    </xf>
    <xf numFmtId="3" fontId="9" fillId="0" borderId="8" xfId="0" applyNumberFormat="1" applyFont="1" applyBorder="1" applyAlignment="1" applyProtection="1">
      <alignment horizontal="right" vertical="center"/>
      <protection hidden="1"/>
    </xf>
    <xf numFmtId="4" fontId="10" fillId="0" borderId="7" xfId="0" applyNumberFormat="1" applyFont="1" applyBorder="1" applyAlignment="1" applyProtection="1">
      <alignment horizontal="right" vertical="center"/>
      <protection hidden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A0E78-A13A-46DC-8D32-E84E028169BD}">
  <sheetPr codeName="Hoja2"/>
  <dimension ref="B1:J35"/>
  <sheetViews>
    <sheetView showGridLines="0" showRowColHeaders="0" tabSelected="1" zoomScaleNormal="100" workbookViewId="0">
      <selection activeCell="F11" sqref="F1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10.85546875" defaultRowHeight="15.75" x14ac:dyDescent="0.25"/>
  <cols>
    <col min="1" max="1" width="10.85546875" style="17"/>
    <col min="2" max="2" width="19.42578125" style="17" customWidth="1"/>
    <col min="3" max="3" width="52" style="17" customWidth="1"/>
    <col min="4" max="6" width="19.5703125" style="17" customWidth="1"/>
    <col min="7" max="7" width="18" style="17" customWidth="1"/>
    <col min="8" max="8" width="17.85546875" style="17" customWidth="1"/>
    <col min="9" max="9" width="18.85546875" style="17" customWidth="1"/>
    <col min="10" max="10" width="21.140625" style="17" hidden="1" customWidth="1"/>
    <col min="11" max="16384" width="10.85546875" style="17"/>
  </cols>
  <sheetData>
    <row r="1" spans="2:10" ht="21" x14ac:dyDescent="0.35">
      <c r="B1" s="25" t="s">
        <v>201</v>
      </c>
      <c r="F1" s="50" t="s">
        <v>202</v>
      </c>
      <c r="G1" s="50"/>
      <c r="H1" s="50"/>
      <c r="I1" s="50"/>
    </row>
    <row r="2" spans="2:10" x14ac:dyDescent="0.25">
      <c r="B2" s="26" t="s">
        <v>200</v>
      </c>
      <c r="F2" s="50"/>
      <c r="G2" s="50"/>
      <c r="H2" s="50"/>
      <c r="I2" s="50"/>
    </row>
    <row r="3" spans="2:10" ht="7.5" customHeight="1" x14ac:dyDescent="0.25">
      <c r="F3" s="50"/>
      <c r="G3" s="50"/>
      <c r="H3" s="50"/>
      <c r="I3" s="50"/>
    </row>
    <row r="4" spans="2:10" x14ac:dyDescent="0.25">
      <c r="F4" s="50"/>
      <c r="G4" s="50"/>
      <c r="H4" s="50"/>
      <c r="I4" s="50"/>
    </row>
    <row r="5" spans="2:10" x14ac:dyDescent="0.25">
      <c r="F5" s="51" t="s">
        <v>204</v>
      </c>
      <c r="G5" s="51"/>
      <c r="H5" s="51"/>
      <c r="I5" s="51"/>
    </row>
    <row r="6" spans="2:10" ht="35.450000000000003" customHeight="1" x14ac:dyDescent="0.25">
      <c r="F6" s="50" t="s">
        <v>203</v>
      </c>
      <c r="G6" s="50"/>
      <c r="H6" s="50"/>
      <c r="I6" s="50"/>
    </row>
    <row r="7" spans="2:10" x14ac:dyDescent="0.25">
      <c r="B7" s="48" t="s">
        <v>178</v>
      </c>
      <c r="C7" s="49"/>
    </row>
    <row r="8" spans="2:10" x14ac:dyDescent="0.25">
      <c r="B8" s="24" t="str">
        <f>IFERROR(VLOOKUP($C$8,Listas!$H$5:$I$11,2,0),"")</f>
        <v>Z2</v>
      </c>
      <c r="C8" s="20" t="s">
        <v>187</v>
      </c>
    </row>
    <row r="9" spans="2:10" ht="16.5" thickBot="1" x14ac:dyDescent="0.3"/>
    <row r="10" spans="2:10" ht="51.75" thickBot="1" x14ac:dyDescent="0.3">
      <c r="B10" s="35" t="s">
        <v>176</v>
      </c>
      <c r="C10" s="36" t="s">
        <v>177</v>
      </c>
      <c r="D10" s="35" t="s">
        <v>193</v>
      </c>
      <c r="E10" s="37" t="s">
        <v>197</v>
      </c>
      <c r="F10" s="37" t="s">
        <v>198</v>
      </c>
      <c r="G10" s="36" t="s">
        <v>194</v>
      </c>
      <c r="H10" s="35" t="s">
        <v>196</v>
      </c>
      <c r="I10" s="36" t="s">
        <v>199</v>
      </c>
      <c r="J10" s="19"/>
    </row>
    <row r="11" spans="2:10" ht="39.950000000000003" customHeight="1" x14ac:dyDescent="0.25">
      <c r="B11" s="27" t="str">
        <f>IFERROR(VLOOKUP($C11,Listas!$D$5:$E$85,2,0),"")</f>
        <v>A_01</v>
      </c>
      <c r="C11" s="28" t="s">
        <v>11</v>
      </c>
      <c r="D11" s="40"/>
      <c r="E11" s="41"/>
      <c r="F11" s="42" t="str">
        <f>IF((D11+(E11*1000*SUMIF(Output!$D$3:$D$83,'Cuadro de mando'!$B11,Output!$B$3:$B$83)))=0,"",(D11+(E11)*1000*SUMIF(Output!$D$3:$D$83,'Cuadro de mando'!$B11,Output!$B$3:$B$83)))</f>
        <v/>
      </c>
      <c r="G11" s="43" t="str">
        <f>IFERROR(F11/SUMIF('HH activ (weight-ord)'!$E$4:$E$84,'Cuadro de mando'!$B11,'HH activ (weight-ord)'!$C$4:$C$84),"")</f>
        <v/>
      </c>
      <c r="H11" s="32">
        <v>1</v>
      </c>
      <c r="I11" s="38">
        <f>IFERROR(J11/(1000*SUMIF(Output!$D$3:$D$83,'Cuadro de mando'!$B11,Output!$B$3:$B$83)),"")</f>
        <v>1.8639108415453773E-3</v>
      </c>
      <c r="J11" s="34">
        <f>IF(H11*SUMIF('HH activ (weight-ord)'!$E$4:$E$84,'Cuadro de mando'!$B11,'HH activ (weight-ord)'!$C$4:$C$84)=0,"",H11*SUMIF('HH activ (weight-ord)'!$E$4:$E$84,'Cuadro de mando'!$B11,'HH activ (weight-ord)'!$C$4:$C$84))</f>
        <v>348989.03912247729</v>
      </c>
    </row>
    <row r="12" spans="2:10" ht="39.950000000000003" customHeight="1" x14ac:dyDescent="0.25">
      <c r="B12" s="27" t="str">
        <f>IFERROR(VLOOKUP($C12,Listas!$D$5:$E$85,2,0),"")</f>
        <v/>
      </c>
      <c r="C12" s="29"/>
      <c r="D12" s="40"/>
      <c r="E12" s="41"/>
      <c r="F12" s="42" t="str">
        <f>IF((D12+(E12*1000*SUMIF(Output!$D$3:$D$83,'Cuadro de mando'!$B12,Output!$B$3:$B$83)))=0,"",(D12+(E12)*1000*SUMIF(Output!$D$3:$D$83,'Cuadro de mando'!$B12,Output!$B$3:$B$83)))</f>
        <v/>
      </c>
      <c r="G12" s="43" t="str">
        <f>IFERROR(F12/SUMIF('HH activ (weight-ord)'!$E$4:$E$84,'Cuadro de mando'!$B12,'HH activ (weight-ord)'!$C$4:$C$84),"")</f>
        <v/>
      </c>
      <c r="H12" s="32"/>
      <c r="I12" s="38" t="str">
        <f>IFERROR(J12/(1000*SUMIF(Output!$D$3:$D$83,'Cuadro de mando'!$B12,Output!$B$3:$B$83)),"")</f>
        <v/>
      </c>
      <c r="J12" s="34" t="str">
        <f>IF(H12*SUMIF('HH activ (weight-ord)'!$E$4:$E$84,'Cuadro de mando'!$B12,'HH activ (weight-ord)'!$C$4:$C$84)=0,"",H12*SUMIF('HH activ (weight-ord)'!$E$4:$E$84,'Cuadro de mando'!$B12,'HH activ (weight-ord)'!$C$4:$C$84))</f>
        <v/>
      </c>
    </row>
    <row r="13" spans="2:10" ht="39.950000000000003" customHeight="1" x14ac:dyDescent="0.25">
      <c r="B13" s="27" t="str">
        <f>IFERROR(VLOOKUP($C13,Listas!$D$5:$E$85,2,0),"")</f>
        <v/>
      </c>
      <c r="C13" s="29"/>
      <c r="D13" s="40"/>
      <c r="E13" s="41"/>
      <c r="F13" s="42" t="str">
        <f>IF((D13+(E13*1000*SUMIF(Output!$D$3:$D$83,'Cuadro de mando'!$B13,Output!$B$3:$B$83)))=0,"",(D13+(E13)*1000*SUMIF(Output!$D$3:$D$83,'Cuadro de mando'!$B13,Output!$B$3:$B$83)))</f>
        <v/>
      </c>
      <c r="G13" s="43" t="str">
        <f>IFERROR(F13/SUMIF('HH activ (weight-ord)'!$E$4:$E$84,'Cuadro de mando'!$B13,'HH activ (weight-ord)'!$C$4:$C$84),"")</f>
        <v/>
      </c>
      <c r="H13" s="32"/>
      <c r="I13" s="38" t="str">
        <f>IFERROR(J13/(1000*SUMIF(Output!$D$3:$D$83,'Cuadro de mando'!$B13,Output!$B$3:$B$83)),"")</f>
        <v/>
      </c>
      <c r="J13" s="34" t="str">
        <f>IF(H13*SUMIF('HH activ (weight-ord)'!$E$4:$E$84,'Cuadro de mando'!$B13,'HH activ (weight-ord)'!$C$4:$C$84)=0,"",H13*SUMIF('HH activ (weight-ord)'!$E$4:$E$84,'Cuadro de mando'!$B13,'HH activ (weight-ord)'!$C$4:$C$84))</f>
        <v/>
      </c>
    </row>
    <row r="14" spans="2:10" ht="39.950000000000003" customHeight="1" x14ac:dyDescent="0.25">
      <c r="B14" s="27" t="str">
        <f>IFERROR(VLOOKUP($C14,Listas!$D$5:$E$85,2,0),"")</f>
        <v/>
      </c>
      <c r="C14" s="29"/>
      <c r="D14" s="40"/>
      <c r="E14" s="41"/>
      <c r="F14" s="42" t="str">
        <f>IF((D14+(E14*1000*SUMIF(Output!$D$3:$D$83,'Cuadro de mando'!$B14,Output!$B$3:$B$83)))=0,"",(D14+(E14)*1000*SUMIF(Output!$D$3:$D$83,'Cuadro de mando'!$B14,Output!$B$3:$B$83)))</f>
        <v/>
      </c>
      <c r="G14" s="43" t="str">
        <f>IFERROR(F14/SUMIF('HH activ (weight-ord)'!$E$4:$E$84,'Cuadro de mando'!$B14,'HH activ (weight-ord)'!$C$4:$C$84),"")</f>
        <v/>
      </c>
      <c r="H14" s="32"/>
      <c r="I14" s="38" t="str">
        <f>IFERROR(J14/(1000*SUMIF(Output!$D$3:$D$83,'Cuadro de mando'!$B14,Output!$B$3:$B$83)),"")</f>
        <v/>
      </c>
      <c r="J14" s="34" t="str">
        <f>IF(H14*SUMIF('HH activ (weight-ord)'!$E$4:$E$84,'Cuadro de mando'!$B14,'HH activ (weight-ord)'!$C$4:$C$84)=0,"",H14*SUMIF('HH activ (weight-ord)'!$E$4:$E$84,'Cuadro de mando'!$B14,'HH activ (weight-ord)'!$C$4:$C$84))</f>
        <v/>
      </c>
    </row>
    <row r="15" spans="2:10" ht="39.950000000000003" customHeight="1" x14ac:dyDescent="0.25">
      <c r="B15" s="27" t="str">
        <f>IFERROR(VLOOKUP($C15,Listas!$D$5:$E$85,2,0),"")</f>
        <v/>
      </c>
      <c r="C15" s="29"/>
      <c r="D15" s="40"/>
      <c r="E15" s="41"/>
      <c r="F15" s="42" t="str">
        <f>IF((D15+(E15*1000*SUMIF(Output!$D$3:$D$83,'Cuadro de mando'!$B15,Output!$B$3:$B$83)))=0,"",(D15+(E15)*1000*SUMIF(Output!$D$3:$D$83,'Cuadro de mando'!$B15,Output!$B$3:$B$83)))</f>
        <v/>
      </c>
      <c r="G15" s="43" t="str">
        <f>IFERROR(F15/SUMIF('HH activ (weight-ord)'!$E$4:$E$84,'Cuadro de mando'!$B15,'HH activ (weight-ord)'!$C$4:$C$84),"")</f>
        <v/>
      </c>
      <c r="H15" s="32"/>
      <c r="I15" s="38" t="str">
        <f>IFERROR(J15/(1000*SUMIF(Output!$D$3:$D$83,'Cuadro de mando'!$B15,Output!$B$3:$B$83)),"")</f>
        <v/>
      </c>
      <c r="J15" s="34" t="str">
        <f>IF(H15*SUMIF('HH activ (weight-ord)'!$E$4:$E$84,'Cuadro de mando'!$B15,'HH activ (weight-ord)'!$C$4:$C$84)=0,"",H15*SUMIF('HH activ (weight-ord)'!$E$4:$E$84,'Cuadro de mando'!$B15,'HH activ (weight-ord)'!$C$4:$C$84))</f>
        <v/>
      </c>
    </row>
    <row r="16" spans="2:10" ht="39.950000000000003" customHeight="1" x14ac:dyDescent="0.25">
      <c r="B16" s="27" t="str">
        <f>IFERROR(VLOOKUP($C16,Listas!$D$5:$E$85,2,0),"")</f>
        <v/>
      </c>
      <c r="C16" s="29"/>
      <c r="D16" s="40"/>
      <c r="E16" s="41"/>
      <c r="F16" s="42" t="str">
        <f>IF((D16+(E16*1000*SUMIF(Output!$D$3:$D$83,'Cuadro de mando'!$B16,Output!$B$3:$B$83)))=0,"",(D16+(E16)*1000*SUMIF(Output!$D$3:$D$83,'Cuadro de mando'!$B16,Output!$B$3:$B$83)))</f>
        <v/>
      </c>
      <c r="G16" s="43" t="str">
        <f>IFERROR(F16/SUMIF('HH activ (weight-ord)'!$E$4:$E$84,'Cuadro de mando'!$B16,'HH activ (weight-ord)'!$C$4:$C$84),"")</f>
        <v/>
      </c>
      <c r="H16" s="32"/>
      <c r="I16" s="38" t="str">
        <f>IFERROR(J16/(1000*SUMIF(Output!$D$3:$D$83,'Cuadro de mando'!$B16,Output!$B$3:$B$83)),"")</f>
        <v/>
      </c>
      <c r="J16" s="34" t="str">
        <f>IF(H16*SUMIF('HH activ (weight-ord)'!$E$4:$E$84,'Cuadro de mando'!$B16,'HH activ (weight-ord)'!$C$4:$C$84)=0,"",H16*SUMIF('HH activ (weight-ord)'!$E$4:$E$84,'Cuadro de mando'!$B16,'HH activ (weight-ord)'!$C$4:$C$84))</f>
        <v/>
      </c>
    </row>
    <row r="17" spans="2:10" ht="39.950000000000003" customHeight="1" thickBot="1" x14ac:dyDescent="0.3">
      <c r="B17" s="30" t="str">
        <f>IFERROR(VLOOKUP($C17,Listas!$D$5:$E$85,2,0),"")</f>
        <v/>
      </c>
      <c r="C17" s="31"/>
      <c r="D17" s="44"/>
      <c r="E17" s="45"/>
      <c r="F17" s="46" t="str">
        <f>IF((D17+(E17*1000*SUMIF(Output!$D$3:$D$83,'Cuadro de mando'!$B17,Output!$B$3:$B$83)))=0,"",(D17+(E17)*1000*SUMIF(Output!$D$3:$D$83,'Cuadro de mando'!$B17,Output!$B$3:$B$83)))</f>
        <v/>
      </c>
      <c r="G17" s="47" t="str">
        <f>IFERROR(F17/SUMIF('HH activ (weight-ord)'!$E$4:$E$84,'Cuadro de mando'!$B17,'HH activ (weight-ord)'!$C$4:$C$84),"")</f>
        <v/>
      </c>
      <c r="H17" s="33"/>
      <c r="I17" s="39" t="str">
        <f>IFERROR(J17/(1000*SUMIF(Output!$D$3:$D$83,'Cuadro de mando'!$B17,Output!$B$3:$B$83)),"")</f>
        <v/>
      </c>
      <c r="J17" s="34" t="str">
        <f>IF(H17*SUMIF('HH activ (weight-ord)'!$E$4:$E$84,'Cuadro de mando'!$B17,'HH activ (weight-ord)'!$C$4:$C$84)=0,"",H17*SUMIF('HH activ (weight-ord)'!$E$4:$E$84,'Cuadro de mando'!$B17,'HH activ (weight-ord)'!$C$4:$C$84))</f>
        <v/>
      </c>
    </row>
    <row r="18" spans="2:10" x14ac:dyDescent="0.25">
      <c r="F18" s="23"/>
    </row>
    <row r="19" spans="2:10" x14ac:dyDescent="0.25">
      <c r="F19" s="23"/>
    </row>
    <row r="20" spans="2:10" x14ac:dyDescent="0.25">
      <c r="F20" s="23"/>
    </row>
    <row r="21" spans="2:10" x14ac:dyDescent="0.25">
      <c r="F21" s="23"/>
    </row>
    <row r="22" spans="2:10" x14ac:dyDescent="0.25">
      <c r="F22" s="23"/>
    </row>
    <row r="23" spans="2:10" x14ac:dyDescent="0.25">
      <c r="F23" s="23"/>
    </row>
    <row r="24" spans="2:10" x14ac:dyDescent="0.25">
      <c r="F24" s="23"/>
    </row>
    <row r="25" spans="2:10" x14ac:dyDescent="0.25">
      <c r="F25" s="23"/>
    </row>
    <row r="26" spans="2:10" x14ac:dyDescent="0.25">
      <c r="F26" s="23"/>
    </row>
    <row r="27" spans="2:10" x14ac:dyDescent="0.25">
      <c r="F27" s="23"/>
    </row>
    <row r="28" spans="2:10" x14ac:dyDescent="0.25">
      <c r="F28" s="23"/>
    </row>
    <row r="29" spans="2:10" x14ac:dyDescent="0.25">
      <c r="F29" s="23"/>
    </row>
    <row r="30" spans="2:10" x14ac:dyDescent="0.25">
      <c r="F30" s="23"/>
    </row>
    <row r="31" spans="2:10" x14ac:dyDescent="0.25">
      <c r="F31" s="23"/>
    </row>
    <row r="32" spans="2:10" x14ac:dyDescent="0.25">
      <c r="F32" s="23"/>
    </row>
    <row r="33" spans="6:6" x14ac:dyDescent="0.25">
      <c r="F33" s="23"/>
    </row>
    <row r="34" spans="6:6" x14ac:dyDescent="0.25">
      <c r="F34" s="23"/>
    </row>
    <row r="35" spans="6:6" x14ac:dyDescent="0.25">
      <c r="F35" s="23"/>
    </row>
  </sheetData>
  <sheetProtection algorithmName="SHA-512" hashValue="IOlu/5DUjzvyEj+tS1Vnlj6jx9wjd8KR9IvmtdhsnI7J5DCNcWlcr3daYxd+/g12WFmKPFPuXJRMlPrWE4lK2g==" saltValue="43mnbzPxMJJAZ4pX25PqWA==" spinCount="100000" sheet="1" objects="1" scenarios="1"/>
  <mergeCells count="4">
    <mergeCell ref="B7:C7"/>
    <mergeCell ref="F1:I4"/>
    <mergeCell ref="F5:I5"/>
    <mergeCell ref="F6:I6"/>
  </mergeCells>
  <dataValidations count="3">
    <dataValidation type="whole" operator="greaterThanOrEqual" allowBlank="1" showInputMessage="1" showErrorMessage="1" sqref="H11:H17 D11:D17" xr:uid="{A06A97FA-018E-4673-9B79-C7E1937913BE}">
      <formula1>0</formula1>
    </dataValidation>
    <dataValidation type="decimal" operator="greaterThanOrEqual" allowBlank="1" showInputMessage="1" showErrorMessage="1" sqref="E11:E17" xr:uid="{8E4166F1-EB58-4253-B702-64A3F6A6B836}">
      <formula1>0</formula1>
    </dataValidation>
    <dataValidation operator="greaterThanOrEqual" allowBlank="1" showInputMessage="1" showErrorMessage="1" sqref="F11:F17" xr:uid="{8D627417-4CD0-4861-9750-81DB1C14CBF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87A524D-55D0-4C79-852F-0AA39FC78961}">
          <x14:formula1>
            <xm:f>Listas!$D$4:$D$85</xm:f>
          </x14:formula1>
          <xm:sqref>C11:C17</xm:sqref>
        </x14:dataValidation>
        <x14:dataValidation type="list" allowBlank="1" showInputMessage="1" showErrorMessage="1" xr:uid="{4684AF0F-0501-4027-83D4-6F27A6E75943}">
          <x14:formula1>
            <xm:f>Listas!$H$4:$H$11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40306-7F1E-45B6-AA75-2C1C86CF492A}">
  <sheetPr codeName="Hoja3"/>
  <dimension ref="C1:AH84"/>
  <sheetViews>
    <sheetView zoomScale="54" zoomScaleNormal="54" workbookViewId="0">
      <selection activeCell="C8" sqref="C8"/>
    </sheetView>
  </sheetViews>
  <sheetFormatPr baseColWidth="10" defaultColWidth="10.85546875" defaultRowHeight="15" x14ac:dyDescent="0.25"/>
  <cols>
    <col min="1" max="5" width="10.85546875" style="2"/>
    <col min="6" max="6" width="17.42578125" style="2" customWidth="1"/>
    <col min="7" max="7" width="4.28515625" style="9" bestFit="1" customWidth="1"/>
    <col min="8" max="8" width="4.42578125" style="9" bestFit="1" customWidth="1"/>
    <col min="9" max="9" width="7.42578125" style="2" bestFit="1" customWidth="1"/>
    <col min="10" max="10" width="8.85546875" style="11" bestFit="1" customWidth="1"/>
    <col min="11" max="11" width="4.5703125" style="9" customWidth="1"/>
    <col min="12" max="12" width="4.42578125" style="9" customWidth="1"/>
    <col min="13" max="13" width="10.85546875" style="2"/>
    <col min="14" max="14" width="8.85546875" style="11" bestFit="1" customWidth="1"/>
    <col min="15" max="15" width="4.5703125" style="9" customWidth="1"/>
    <col min="16" max="16" width="4.42578125" style="9" customWidth="1"/>
    <col min="17" max="17" width="10.85546875" style="2"/>
    <col min="18" max="18" width="8.85546875" style="11" bestFit="1" customWidth="1"/>
    <col min="19" max="19" width="4.5703125" style="9" customWidth="1"/>
    <col min="20" max="20" width="4.42578125" style="9" customWidth="1"/>
    <col min="21" max="21" width="10.85546875" style="2"/>
    <col min="22" max="22" width="8.85546875" style="11" bestFit="1" customWidth="1"/>
    <col min="23" max="23" width="4.5703125" style="9" customWidth="1"/>
    <col min="24" max="24" width="4.42578125" style="9" customWidth="1"/>
    <col min="25" max="25" width="10.85546875" style="2"/>
    <col min="26" max="26" width="8.85546875" style="11" bestFit="1" customWidth="1"/>
    <col min="27" max="27" width="4.5703125" style="9" customWidth="1"/>
    <col min="28" max="28" width="4.42578125" style="9" customWidth="1"/>
    <col min="29" max="29" width="10.85546875" style="2"/>
    <col min="30" max="30" width="8.85546875" style="11" bestFit="1" customWidth="1"/>
    <col min="31" max="31" width="4.5703125" style="9" customWidth="1"/>
    <col min="32" max="32" width="4.42578125" style="9" customWidth="1"/>
    <col min="33" max="33" width="10.85546875" style="2"/>
    <col min="34" max="34" width="9.85546875" style="11" bestFit="1" customWidth="1"/>
    <col min="35" max="16384" width="10.85546875" style="2"/>
  </cols>
  <sheetData>
    <row r="1" spans="3:34" ht="15.75" x14ac:dyDescent="0.25">
      <c r="E1" s="1" t="s">
        <v>0</v>
      </c>
      <c r="F1" s="1"/>
      <c r="G1" s="1"/>
      <c r="H1" s="1"/>
      <c r="K1" s="1"/>
      <c r="L1" s="1"/>
      <c r="O1" s="1"/>
      <c r="P1" s="1"/>
      <c r="S1" s="1"/>
      <c r="T1" s="1"/>
      <c r="W1" s="1"/>
      <c r="X1" s="1"/>
      <c r="AA1" s="1"/>
      <c r="AB1" s="1"/>
      <c r="AE1" s="1"/>
      <c r="AF1" s="1"/>
    </row>
    <row r="2" spans="3:34" x14ac:dyDescent="0.25">
      <c r="G2" s="3" t="s">
        <v>1</v>
      </c>
      <c r="H2" s="3" t="s">
        <v>1</v>
      </c>
      <c r="I2" s="3" t="s">
        <v>1</v>
      </c>
      <c r="J2" s="3" t="s">
        <v>1</v>
      </c>
      <c r="K2" s="3" t="s">
        <v>2</v>
      </c>
      <c r="L2" s="3" t="s">
        <v>2</v>
      </c>
      <c r="M2" s="3" t="s">
        <v>2</v>
      </c>
      <c r="N2" s="3" t="s">
        <v>2</v>
      </c>
      <c r="O2" s="3" t="s">
        <v>3</v>
      </c>
      <c r="P2" s="3" t="s">
        <v>3</v>
      </c>
      <c r="Q2" s="3" t="s">
        <v>3</v>
      </c>
      <c r="R2" s="3" t="s">
        <v>3</v>
      </c>
      <c r="S2" s="3" t="s">
        <v>4</v>
      </c>
      <c r="T2" s="3" t="s">
        <v>4</v>
      </c>
      <c r="U2" s="3" t="s">
        <v>4</v>
      </c>
      <c r="V2" s="3" t="s">
        <v>4</v>
      </c>
      <c r="W2" s="3" t="s">
        <v>5</v>
      </c>
      <c r="X2" s="3" t="s">
        <v>5</v>
      </c>
      <c r="Y2" s="3" t="s">
        <v>5</v>
      </c>
      <c r="Z2" s="3" t="s">
        <v>5</v>
      </c>
      <c r="AA2" s="3" t="s">
        <v>6</v>
      </c>
      <c r="AB2" s="3" t="s">
        <v>6</v>
      </c>
      <c r="AC2" s="3" t="s">
        <v>6</v>
      </c>
      <c r="AD2" s="3" t="s">
        <v>6</v>
      </c>
      <c r="AE2" s="3" t="s">
        <v>7</v>
      </c>
      <c r="AF2" s="3" t="s">
        <v>7</v>
      </c>
      <c r="AG2" s="3" t="s">
        <v>7</v>
      </c>
      <c r="AH2" s="3" t="s">
        <v>7</v>
      </c>
    </row>
    <row r="3" spans="3:34" x14ac:dyDescent="0.25">
      <c r="C3" s="2" t="s">
        <v>195</v>
      </c>
      <c r="E3" s="2" t="s">
        <v>171</v>
      </c>
      <c r="F3" s="2" t="s">
        <v>170</v>
      </c>
      <c r="G3" s="9" t="s">
        <v>173</v>
      </c>
      <c r="H3" s="9" t="s">
        <v>174</v>
      </c>
      <c r="I3" s="9" t="s">
        <v>172</v>
      </c>
      <c r="J3" s="12" t="s">
        <v>175</v>
      </c>
      <c r="K3" s="9" t="s">
        <v>173</v>
      </c>
      <c r="L3" s="9" t="s">
        <v>174</v>
      </c>
      <c r="M3" s="9" t="s">
        <v>172</v>
      </c>
      <c r="N3" s="12" t="s">
        <v>175</v>
      </c>
      <c r="O3" s="9" t="s">
        <v>173</v>
      </c>
      <c r="P3" s="9" t="s">
        <v>174</v>
      </c>
      <c r="Q3" s="9" t="s">
        <v>172</v>
      </c>
      <c r="R3" s="12" t="s">
        <v>175</v>
      </c>
      <c r="S3" s="9" t="s">
        <v>173</v>
      </c>
      <c r="T3" s="9" t="s">
        <v>174</v>
      </c>
      <c r="U3" s="9" t="s">
        <v>172</v>
      </c>
      <c r="V3" s="12" t="s">
        <v>175</v>
      </c>
      <c r="W3" s="9" t="s">
        <v>173</v>
      </c>
      <c r="X3" s="9" t="s">
        <v>174</v>
      </c>
      <c r="Y3" s="9" t="s">
        <v>172</v>
      </c>
      <c r="Z3" s="12" t="s">
        <v>175</v>
      </c>
      <c r="AA3" s="9" t="s">
        <v>173</v>
      </c>
      <c r="AB3" s="9" t="s">
        <v>174</v>
      </c>
      <c r="AC3" s="9" t="s">
        <v>172</v>
      </c>
      <c r="AD3" s="12" t="s">
        <v>175</v>
      </c>
      <c r="AE3" s="9" t="s">
        <v>173</v>
      </c>
      <c r="AF3" s="9" t="s">
        <v>174</v>
      </c>
      <c r="AG3" s="9" t="s">
        <v>172</v>
      </c>
      <c r="AH3" s="12" t="s">
        <v>175</v>
      </c>
    </row>
    <row r="4" spans="3:34" x14ac:dyDescent="0.25">
      <c r="C4" s="2">
        <f>SUMIFS('HH activ (weight-ord)'!$G4:$AH4,'HH activ (weight-ord)'!$G$2:$AH$2,'Cuadro de mando'!$B$8,'HH activ (weight-ord)'!$G$3:$AH$3,"IH")</f>
        <v>348989.03912247729</v>
      </c>
      <c r="E4" s="4" t="s">
        <v>10</v>
      </c>
      <c r="F4" s="5" t="s">
        <v>11</v>
      </c>
      <c r="G4" s="10">
        <v>3</v>
      </c>
      <c r="H4" s="10">
        <v>45</v>
      </c>
      <c r="I4" s="6">
        <v>0.12672184143871354</v>
      </c>
      <c r="J4" s="12">
        <v>469629.28312186478</v>
      </c>
      <c r="K4" s="10">
        <v>4</v>
      </c>
      <c r="L4" s="10">
        <v>51</v>
      </c>
      <c r="M4" s="6">
        <v>0.16597850895187993</v>
      </c>
      <c r="N4" s="12">
        <v>348989.03912247729</v>
      </c>
      <c r="O4" s="10">
        <v>2</v>
      </c>
      <c r="P4" s="10">
        <v>56</v>
      </c>
      <c r="Q4" s="6">
        <v>0.15023069119609417</v>
      </c>
      <c r="R4" s="12">
        <v>395175.40483496757</v>
      </c>
      <c r="S4" s="10">
        <v>1</v>
      </c>
      <c r="T4" s="10">
        <v>42</v>
      </c>
      <c r="U4" s="6">
        <v>0.1644186166491686</v>
      </c>
      <c r="V4" s="12">
        <v>305804.71067341161</v>
      </c>
      <c r="W4" s="10">
        <v>3</v>
      </c>
      <c r="X4" s="10">
        <v>62</v>
      </c>
      <c r="Y4" s="6">
        <v>0.15738369221614879</v>
      </c>
      <c r="Z4" s="12">
        <v>369506.03126475646</v>
      </c>
      <c r="AA4" s="10">
        <v>3</v>
      </c>
      <c r="AB4" s="10">
        <v>54</v>
      </c>
      <c r="AC4" s="6">
        <v>0.15694801679570283</v>
      </c>
      <c r="AD4" s="12">
        <v>361612.14184371836</v>
      </c>
      <c r="AE4" s="10">
        <v>5</v>
      </c>
      <c r="AF4" s="10">
        <v>46</v>
      </c>
      <c r="AG4" s="6">
        <v>0.1767322034918917</v>
      </c>
      <c r="AH4" s="12">
        <v>318913.59313364187</v>
      </c>
    </row>
    <row r="5" spans="3:34" ht="16.5" x14ac:dyDescent="0.25">
      <c r="C5" s="2">
        <f>SUMIFS('HH activ (weight-ord)'!$G5:$AH5,'HH activ (weight-ord)'!$G$2:$AH$2,'Cuadro de mando'!$B$8,'HH activ (weight-ord)'!$G$3:$AH$3,"IH")</f>
        <v>318615.01960441767</v>
      </c>
      <c r="E5" s="4" t="s">
        <v>86</v>
      </c>
      <c r="F5" s="5" t="s">
        <v>87</v>
      </c>
      <c r="G5" s="10">
        <v>34</v>
      </c>
      <c r="H5" s="10">
        <v>38</v>
      </c>
      <c r="I5" s="6">
        <v>0.19491864553682234</v>
      </c>
      <c r="J5" s="12">
        <v>305318.59785319056</v>
      </c>
      <c r="K5" s="10">
        <v>38</v>
      </c>
      <c r="L5" s="10">
        <v>50</v>
      </c>
      <c r="M5" s="6">
        <v>0.1818014744754203</v>
      </c>
      <c r="N5" s="12">
        <v>318615.01960441767</v>
      </c>
      <c r="O5" s="10">
        <v>58</v>
      </c>
      <c r="P5" s="10">
        <v>10</v>
      </c>
      <c r="Q5" s="6">
        <v>0.70200644245154442</v>
      </c>
      <c r="R5" s="12">
        <v>84568.275477260046</v>
      </c>
      <c r="S5" s="10">
        <v>26</v>
      </c>
      <c r="T5" s="10">
        <v>36</v>
      </c>
      <c r="U5" s="6">
        <v>0.22318910423390745</v>
      </c>
      <c r="V5" s="12">
        <v>225279.7584644946</v>
      </c>
      <c r="W5" s="10">
        <v>31</v>
      </c>
      <c r="X5" s="10">
        <v>61</v>
      </c>
      <c r="Y5" s="6">
        <v>0.16258652109521399</v>
      </c>
      <c r="Z5" s="12">
        <v>357681.70144022442</v>
      </c>
      <c r="AA5" s="10">
        <v>28</v>
      </c>
      <c r="AB5" s="10">
        <v>59</v>
      </c>
      <c r="AC5" s="6">
        <v>0.10193101834701797</v>
      </c>
      <c r="AD5" s="12">
        <v>556791.34214475704</v>
      </c>
      <c r="AE5" s="10">
        <v>36</v>
      </c>
      <c r="AF5" s="10">
        <v>35</v>
      </c>
      <c r="AG5" s="6">
        <v>0.27650411307682193</v>
      </c>
      <c r="AH5" s="12">
        <v>203838.92814775542</v>
      </c>
    </row>
    <row r="6" spans="3:34" x14ac:dyDescent="0.25">
      <c r="C6" s="2">
        <f>SUMIFS('HH activ (weight-ord)'!$G6:$AH6,'HH activ (weight-ord)'!$G$2:$AH$2,'Cuadro de mando'!$B$8,'HH activ (weight-ord)'!$G$3:$AH$3,"IH")</f>
        <v>820645.34539121529</v>
      </c>
      <c r="E6" s="4" t="s">
        <v>128</v>
      </c>
      <c r="F6" s="5" t="s">
        <v>129</v>
      </c>
      <c r="G6" s="10">
        <v>50</v>
      </c>
      <c r="H6" s="10">
        <v>40</v>
      </c>
      <c r="I6" s="6">
        <v>0.17877739894137018</v>
      </c>
      <c r="J6" s="12">
        <v>332884.84955675318</v>
      </c>
      <c r="K6" s="10">
        <v>59</v>
      </c>
      <c r="L6" s="10">
        <v>64</v>
      </c>
      <c r="M6" s="6">
        <v>7.0584303779221966E-2</v>
      </c>
      <c r="N6" s="12">
        <v>820645.34539121529</v>
      </c>
      <c r="O6" s="10">
        <v>67</v>
      </c>
      <c r="P6" s="10">
        <v>67</v>
      </c>
      <c r="Q6" s="6">
        <v>0</v>
      </c>
      <c r="R6" s="12"/>
      <c r="S6" s="10">
        <v>44</v>
      </c>
      <c r="T6" s="10">
        <v>45</v>
      </c>
      <c r="U6" s="6">
        <v>0.12498440481075383</v>
      </c>
      <c r="V6" s="12">
        <v>402290.09027048963</v>
      </c>
      <c r="W6" s="10">
        <v>57</v>
      </c>
      <c r="X6" s="10">
        <v>47</v>
      </c>
      <c r="Y6" s="6">
        <v>0.26804233976392383</v>
      </c>
      <c r="Z6" s="12">
        <v>216959.09514818425</v>
      </c>
      <c r="AA6" s="10">
        <v>55</v>
      </c>
      <c r="AB6" s="10">
        <v>48</v>
      </c>
      <c r="AC6" s="6">
        <v>0.23360946931815257</v>
      </c>
      <c r="AD6" s="12">
        <v>242945.23966545353</v>
      </c>
      <c r="AE6" s="10">
        <v>53</v>
      </c>
      <c r="AF6" s="10">
        <v>17</v>
      </c>
      <c r="AG6" s="6">
        <v>0.4876168585818153</v>
      </c>
      <c r="AH6" s="12">
        <v>115587.27112501657</v>
      </c>
    </row>
    <row r="7" spans="3:34" x14ac:dyDescent="0.25">
      <c r="C7" s="2">
        <f>SUMIFS('HH activ (weight-ord)'!$G7:$AH7,'HH activ (weight-ord)'!$G$2:$AH$2,'Cuadro de mando'!$B$8,'HH activ (weight-ord)'!$G$3:$AH$3,"IH")</f>
        <v>351736.09189348324</v>
      </c>
      <c r="E7" s="4" t="s">
        <v>78</v>
      </c>
      <c r="F7" s="5" t="s">
        <v>79</v>
      </c>
      <c r="G7" s="10">
        <v>25</v>
      </c>
      <c r="H7" s="10">
        <v>54</v>
      </c>
      <c r="I7" s="6">
        <v>2.3329448376047484E-2</v>
      </c>
      <c r="J7" s="12">
        <v>2550951.3380456674</v>
      </c>
      <c r="K7" s="10">
        <v>53</v>
      </c>
      <c r="L7" s="10">
        <v>52</v>
      </c>
      <c r="M7" s="6">
        <v>0.16468221967860919</v>
      </c>
      <c r="N7" s="12">
        <v>351736.09189348324</v>
      </c>
      <c r="O7" s="10">
        <v>55</v>
      </c>
      <c r="P7" s="10">
        <v>50</v>
      </c>
      <c r="Q7" s="6">
        <v>0.19210533246818523</v>
      </c>
      <c r="R7" s="12">
        <v>309036.05563310126</v>
      </c>
      <c r="S7" s="10">
        <v>58</v>
      </c>
      <c r="T7" s="10">
        <v>58</v>
      </c>
      <c r="U7" s="6">
        <v>0</v>
      </c>
      <c r="V7" s="12"/>
      <c r="W7" s="10">
        <v>40</v>
      </c>
      <c r="X7" s="10">
        <v>66</v>
      </c>
      <c r="Y7" s="6">
        <v>0.106684433551017</v>
      </c>
      <c r="Z7" s="12">
        <v>545105.05010811589</v>
      </c>
      <c r="AA7" s="10">
        <v>39</v>
      </c>
      <c r="AB7" s="10">
        <v>60</v>
      </c>
      <c r="AC7" s="6">
        <v>9.6216554683732844E-2</v>
      </c>
      <c r="AD7" s="12">
        <v>589860.12020666676</v>
      </c>
      <c r="AE7" s="10">
        <v>34</v>
      </c>
      <c r="AF7" s="10">
        <v>48</v>
      </c>
      <c r="AG7" s="6">
        <v>9.6039192750228861E-2</v>
      </c>
      <c r="AH7" s="12">
        <v>586867.71956328047</v>
      </c>
    </row>
    <row r="8" spans="3:34" ht="24.75" x14ac:dyDescent="0.25">
      <c r="C8" s="2">
        <f>SUMIFS('HH activ (weight-ord)'!$G8:$AH8,'HH activ (weight-ord)'!$G$2:$AH$2,'Cuadro de mando'!$B$8,'HH activ (weight-ord)'!$G$3:$AH$3,"IH")</f>
        <v>1959746.892141921</v>
      </c>
      <c r="E8" s="4" t="s">
        <v>84</v>
      </c>
      <c r="F8" s="5" t="s">
        <v>85</v>
      </c>
      <c r="G8" s="10">
        <v>29</v>
      </c>
      <c r="H8" s="10">
        <v>56</v>
      </c>
      <c r="I8" s="6">
        <v>1.5687609480710969E-2</v>
      </c>
      <c r="J8" s="12">
        <v>3793585.4805616015</v>
      </c>
      <c r="K8" s="10">
        <v>33</v>
      </c>
      <c r="L8" s="10">
        <v>70</v>
      </c>
      <c r="M8" s="6">
        <v>2.955722526534477E-2</v>
      </c>
      <c r="N8" s="12">
        <v>1959746.892141921</v>
      </c>
      <c r="O8" s="10">
        <v>26</v>
      </c>
      <c r="P8" s="10">
        <v>61</v>
      </c>
      <c r="Q8" s="6">
        <v>6.2219786322548855E-2</v>
      </c>
      <c r="R8" s="12">
        <v>954157.4749918154</v>
      </c>
      <c r="S8" s="10">
        <v>28</v>
      </c>
      <c r="T8" s="10">
        <v>53</v>
      </c>
      <c r="U8" s="6">
        <v>4.3593682368126808E-2</v>
      </c>
      <c r="V8" s="12">
        <v>1153377.846568048</v>
      </c>
      <c r="W8" s="10">
        <v>27</v>
      </c>
      <c r="X8" s="10">
        <v>67</v>
      </c>
      <c r="Y8" s="6">
        <v>6.6630208852066511E-2</v>
      </c>
      <c r="Z8" s="12">
        <v>872790.65304594871</v>
      </c>
      <c r="AA8" s="10">
        <v>33</v>
      </c>
      <c r="AB8" s="10">
        <v>61</v>
      </c>
      <c r="AC8" s="6">
        <v>9.3622853200566208E-2</v>
      </c>
      <c r="AD8" s="12">
        <v>606201.44090283662</v>
      </c>
      <c r="AE8" s="10">
        <v>28</v>
      </c>
      <c r="AF8" s="10">
        <v>51</v>
      </c>
      <c r="AG8" s="6">
        <v>5.1874845973300741E-2</v>
      </c>
      <c r="AH8" s="12">
        <v>1086505.4340023301</v>
      </c>
    </row>
    <row r="9" spans="3:34" ht="24.75" x14ac:dyDescent="0.25">
      <c r="C9" s="2">
        <f>SUMIFS('HH activ (weight-ord)'!$G9:$AH9,'HH activ (weight-ord)'!$G$2:$AH$2,'Cuadro de mando'!$B$8,'HH activ (weight-ord)'!$G$3:$AH$3,"IH")</f>
        <v>0</v>
      </c>
      <c r="E9" s="4" t="s">
        <v>136</v>
      </c>
      <c r="F9" s="5" t="s">
        <v>137</v>
      </c>
      <c r="G9" s="10">
        <v>58</v>
      </c>
      <c r="H9" s="10">
        <v>58</v>
      </c>
      <c r="I9" s="6">
        <v>0</v>
      </c>
      <c r="J9" s="12"/>
      <c r="K9" s="10">
        <v>73</v>
      </c>
      <c r="L9" s="10">
        <v>73</v>
      </c>
      <c r="M9" s="6">
        <v>0</v>
      </c>
      <c r="N9" s="12"/>
      <c r="O9" s="10">
        <v>68</v>
      </c>
      <c r="P9" s="10">
        <v>67</v>
      </c>
      <c r="Q9" s="6">
        <v>0</v>
      </c>
      <c r="R9" s="12"/>
      <c r="S9" s="10">
        <v>47</v>
      </c>
      <c r="T9" s="10">
        <v>57</v>
      </c>
      <c r="U9" s="6">
        <v>1.7254641220587615E-2</v>
      </c>
      <c r="V9" s="12">
        <v>2913997.8543123407</v>
      </c>
      <c r="W9" s="10">
        <v>56</v>
      </c>
      <c r="X9" s="10">
        <v>64</v>
      </c>
      <c r="Y9" s="6">
        <v>0.14525224288020236</v>
      </c>
      <c r="Z9" s="12">
        <v>400367.12923287606</v>
      </c>
      <c r="AA9" s="10">
        <v>54</v>
      </c>
      <c r="AB9" s="10">
        <v>57</v>
      </c>
      <c r="AC9" s="6">
        <v>0.11992101318324982</v>
      </c>
      <c r="AD9" s="12">
        <v>473264.08445943019</v>
      </c>
      <c r="AE9" s="10">
        <v>56</v>
      </c>
      <c r="AF9" s="10">
        <v>56</v>
      </c>
      <c r="AG9" s="6">
        <v>0</v>
      </c>
      <c r="AH9" s="12"/>
    </row>
    <row r="10" spans="3:34" ht="16.5" x14ac:dyDescent="0.25">
      <c r="C10" s="2">
        <f>SUMIFS('HH activ (weight-ord)'!$G10:$AH10,'HH activ (weight-ord)'!$G$2:$AH$2,'Cuadro de mando'!$B$8,'HH activ (weight-ord)'!$G$3:$AH$3,"IH")</f>
        <v>302856.68905662728</v>
      </c>
      <c r="E10" s="4" t="s">
        <v>98</v>
      </c>
      <c r="F10" s="5" t="s">
        <v>99</v>
      </c>
      <c r="G10" s="10">
        <v>59</v>
      </c>
      <c r="H10" s="10">
        <v>58</v>
      </c>
      <c r="I10" s="6">
        <v>0</v>
      </c>
      <c r="J10" s="12"/>
      <c r="K10" s="10">
        <v>57</v>
      </c>
      <c r="L10" s="10">
        <v>47</v>
      </c>
      <c r="M10" s="6">
        <v>0.19126102360337</v>
      </c>
      <c r="N10" s="12">
        <v>302856.68905662728</v>
      </c>
      <c r="O10" s="10">
        <v>36</v>
      </c>
      <c r="P10" s="10">
        <v>60</v>
      </c>
      <c r="Q10" s="6">
        <v>7.357042623651748E-2</v>
      </c>
      <c r="R10" s="12">
        <v>806947.5365168649</v>
      </c>
      <c r="S10" s="10">
        <v>39</v>
      </c>
      <c r="T10" s="10">
        <v>50</v>
      </c>
      <c r="U10" s="6">
        <v>7.3516310291402279E-2</v>
      </c>
      <c r="V10" s="12">
        <v>683929.69253248582</v>
      </c>
      <c r="W10" s="10">
        <v>54</v>
      </c>
      <c r="X10" s="10">
        <v>44</v>
      </c>
      <c r="Y10" s="6">
        <v>0.28009761191236199</v>
      </c>
      <c r="Z10" s="12">
        <v>207621.27566720775</v>
      </c>
      <c r="AA10" s="10">
        <v>40</v>
      </c>
      <c r="AB10" s="10">
        <v>58</v>
      </c>
      <c r="AC10" s="6">
        <v>0.11512914895063564</v>
      </c>
      <c r="AD10" s="12">
        <v>492962.11280040594</v>
      </c>
      <c r="AE10" s="10">
        <v>35</v>
      </c>
      <c r="AF10" s="10">
        <v>49</v>
      </c>
      <c r="AG10" s="6">
        <v>8.6367380629385412E-2</v>
      </c>
      <c r="AH10" s="12">
        <v>652587.83614017104</v>
      </c>
    </row>
    <row r="11" spans="3:34" x14ac:dyDescent="0.25">
      <c r="C11" s="2">
        <f>SUMIFS('HH activ (weight-ord)'!$G11:$AH11,'HH activ (weight-ord)'!$G$2:$AH$2,'Cuadro de mando'!$B$8,'HH activ (weight-ord)'!$G$3:$AH$3,"IH")</f>
        <v>773516.09825089516</v>
      </c>
      <c r="E11" s="4" t="s">
        <v>76</v>
      </c>
      <c r="F11" s="5" t="s">
        <v>77</v>
      </c>
      <c r="G11" s="10">
        <v>28</v>
      </c>
      <c r="H11" s="10">
        <v>57</v>
      </c>
      <c r="I11" s="6">
        <v>1.2405208209540896E-2</v>
      </c>
      <c r="J11" s="12">
        <v>4797363.0547349071</v>
      </c>
      <c r="K11" s="10">
        <v>37</v>
      </c>
      <c r="L11" s="10">
        <v>63</v>
      </c>
      <c r="M11" s="6">
        <v>7.4884906060881773E-2</v>
      </c>
      <c r="N11" s="12">
        <v>773516.09825089516</v>
      </c>
      <c r="O11" s="10">
        <v>25</v>
      </c>
      <c r="P11" s="10">
        <v>66</v>
      </c>
      <c r="Q11" s="6">
        <v>1.6293575911232396E-2</v>
      </c>
      <c r="R11" s="12">
        <v>3643612.3374935156</v>
      </c>
      <c r="S11" s="10">
        <v>31</v>
      </c>
      <c r="T11" s="10">
        <v>56</v>
      </c>
      <c r="U11" s="6">
        <v>2.4403463280314983E-2</v>
      </c>
      <c r="V11" s="12">
        <v>2060362.7819613561</v>
      </c>
      <c r="W11" s="10">
        <v>29</v>
      </c>
      <c r="X11" s="10">
        <v>71</v>
      </c>
      <c r="Y11" s="6">
        <v>3.2036226230763097E-2</v>
      </c>
      <c r="Z11" s="12">
        <v>1815264.4783342152</v>
      </c>
      <c r="AA11" s="10">
        <v>30</v>
      </c>
      <c r="AB11" s="10">
        <v>68</v>
      </c>
      <c r="AC11" s="6">
        <v>2.3387550646709655E-2</v>
      </c>
      <c r="AD11" s="12">
        <v>2426688.8554916987</v>
      </c>
      <c r="AE11" s="10">
        <v>24</v>
      </c>
      <c r="AF11" s="10">
        <v>55</v>
      </c>
      <c r="AG11" s="6">
        <v>5.5298569090245298E-3</v>
      </c>
      <c r="AH11" s="12">
        <v>10192361.749188099</v>
      </c>
    </row>
    <row r="12" spans="3:34" ht="16.5" x14ac:dyDescent="0.25">
      <c r="C12" s="2">
        <f>SUMIFS('HH activ (weight-ord)'!$G12:$AH12,'HH activ (weight-ord)'!$G$2:$AH$2,'Cuadro de mando'!$B$8,'HH activ (weight-ord)'!$G$3:$AH$3,"IH")</f>
        <v>2159194.5901912334</v>
      </c>
      <c r="E12" s="4" t="s">
        <v>146</v>
      </c>
      <c r="F12" s="5" t="s">
        <v>147</v>
      </c>
      <c r="G12" s="10">
        <v>52</v>
      </c>
      <c r="H12" s="10">
        <v>55</v>
      </c>
      <c r="I12" s="6">
        <v>1.9013729465781812E-2</v>
      </c>
      <c r="J12" s="12">
        <v>3129963.9377875524</v>
      </c>
      <c r="K12" s="10">
        <v>64</v>
      </c>
      <c r="L12" s="10">
        <v>71</v>
      </c>
      <c r="M12" s="6">
        <v>2.682698475498119E-2</v>
      </c>
      <c r="N12" s="12">
        <v>2159194.5901912334</v>
      </c>
      <c r="O12" s="10">
        <v>52</v>
      </c>
      <c r="P12" s="10">
        <v>64</v>
      </c>
      <c r="Q12" s="6">
        <v>3.0182738147351389E-2</v>
      </c>
      <c r="R12" s="12">
        <v>1966934.6737934428</v>
      </c>
      <c r="S12" s="10">
        <v>59</v>
      </c>
      <c r="T12" s="10">
        <v>58</v>
      </c>
      <c r="U12" s="6">
        <v>0</v>
      </c>
      <c r="V12" s="12"/>
      <c r="W12" s="10">
        <v>58</v>
      </c>
      <c r="X12" s="10">
        <v>65</v>
      </c>
      <c r="Y12" s="6">
        <v>0.14404420567151102</v>
      </c>
      <c r="Z12" s="12">
        <v>403724.83728503622</v>
      </c>
      <c r="AA12" s="10">
        <v>56</v>
      </c>
      <c r="AB12" s="10">
        <v>62</v>
      </c>
      <c r="AC12" s="6">
        <v>7.3646276206883368E-2</v>
      </c>
      <c r="AD12" s="12">
        <v>770633.78401083953</v>
      </c>
      <c r="AE12" s="10">
        <v>57</v>
      </c>
      <c r="AF12" s="10">
        <v>56</v>
      </c>
      <c r="AG12" s="6">
        <v>0</v>
      </c>
      <c r="AH12" s="12"/>
    </row>
    <row r="13" spans="3:34" ht="24.75" x14ac:dyDescent="0.25">
      <c r="C13" s="2">
        <f>SUMIFS('HH activ (weight-ord)'!$G13:$AH13,'HH activ (weight-ord)'!$G$2:$AH$2,'Cuadro de mando'!$B$8,'HH activ (weight-ord)'!$G$3:$AH$3,"IH")</f>
        <v>564673.54768977058</v>
      </c>
      <c r="E13" s="4" t="s">
        <v>72</v>
      </c>
      <c r="F13" s="5" t="s">
        <v>73</v>
      </c>
      <c r="G13" s="10">
        <v>24</v>
      </c>
      <c r="H13" s="10">
        <v>49</v>
      </c>
      <c r="I13" s="6">
        <v>5.4681843802542623E-2</v>
      </c>
      <c r="J13" s="12">
        <v>1088337.2507636333</v>
      </c>
      <c r="K13" s="10">
        <v>27</v>
      </c>
      <c r="L13" s="10">
        <v>59</v>
      </c>
      <c r="M13" s="6">
        <v>0.1025808285000835</v>
      </c>
      <c r="N13" s="12">
        <v>564673.54768977058</v>
      </c>
      <c r="O13" s="10">
        <v>24</v>
      </c>
      <c r="P13" s="10">
        <v>52</v>
      </c>
      <c r="Q13" s="6">
        <v>0.16779169960061935</v>
      </c>
      <c r="R13" s="12">
        <v>353816.51388811826</v>
      </c>
      <c r="S13" s="10">
        <v>23</v>
      </c>
      <c r="T13" s="10">
        <v>47</v>
      </c>
      <c r="U13" s="6">
        <v>0.10986873682562358</v>
      </c>
      <c r="V13" s="12">
        <v>457636.89422881656</v>
      </c>
      <c r="W13" s="10">
        <v>28</v>
      </c>
      <c r="X13" s="10">
        <v>43</v>
      </c>
      <c r="Y13" s="6">
        <v>0.28114518000781907</v>
      </c>
      <c r="Z13" s="12">
        <v>206847.66317162444</v>
      </c>
      <c r="AA13" s="10">
        <v>23</v>
      </c>
      <c r="AB13" s="10">
        <v>49</v>
      </c>
      <c r="AC13" s="6">
        <v>0.23066044073937508</v>
      </c>
      <c r="AD13" s="12">
        <v>246051.33125426172</v>
      </c>
      <c r="AE13" s="10">
        <v>26</v>
      </c>
      <c r="AF13" s="10">
        <v>40</v>
      </c>
      <c r="AG13" s="6">
        <v>0.25407796452361542</v>
      </c>
      <c r="AH13" s="12">
        <v>221830.73665479763</v>
      </c>
    </row>
    <row r="14" spans="3:34" ht="16.5" x14ac:dyDescent="0.25">
      <c r="C14" s="2">
        <f>SUMIFS('HH activ (weight-ord)'!$G14:$AH14,'HH activ (weight-ord)'!$G$2:$AH$2,'Cuadro de mando'!$B$8,'HH activ (weight-ord)'!$G$3:$AH$3,"IH")</f>
        <v>1347799.9203028248</v>
      </c>
      <c r="E14" s="4" t="s">
        <v>112</v>
      </c>
      <c r="F14" s="5" t="s">
        <v>113</v>
      </c>
      <c r="G14" s="10">
        <v>39</v>
      </c>
      <c r="H14" s="10">
        <v>52</v>
      </c>
      <c r="I14" s="6">
        <v>2.8443705838280729E-2</v>
      </c>
      <c r="J14" s="12">
        <v>2092283.188734554</v>
      </c>
      <c r="K14" s="10">
        <v>45</v>
      </c>
      <c r="L14" s="10">
        <v>67</v>
      </c>
      <c r="M14" s="6">
        <v>4.2977210104808074E-2</v>
      </c>
      <c r="N14" s="12">
        <v>1347799.9203028248</v>
      </c>
      <c r="O14" s="10">
        <v>42</v>
      </c>
      <c r="P14" s="10">
        <v>55</v>
      </c>
      <c r="Q14" s="6">
        <v>0.15119138807771004</v>
      </c>
      <c r="R14" s="12">
        <v>392664.390259712</v>
      </c>
      <c r="S14" s="10">
        <v>43</v>
      </c>
      <c r="T14" s="10">
        <v>49</v>
      </c>
      <c r="U14" s="6">
        <v>0.10850967877879152</v>
      </c>
      <c r="V14" s="12">
        <v>463368.68802480435</v>
      </c>
      <c r="W14" s="10">
        <v>52</v>
      </c>
      <c r="X14" s="10">
        <v>56</v>
      </c>
      <c r="Y14" s="6">
        <v>0.20459183817661042</v>
      </c>
      <c r="Z14" s="12">
        <v>284245.08042389469</v>
      </c>
      <c r="AA14" s="10">
        <v>57</v>
      </c>
      <c r="AB14" s="10">
        <v>35</v>
      </c>
      <c r="AC14" s="6">
        <v>0.33894630530048359</v>
      </c>
      <c r="AD14" s="12">
        <v>167443.36086302521</v>
      </c>
      <c r="AE14" s="10">
        <v>58</v>
      </c>
      <c r="AF14" s="10">
        <v>56</v>
      </c>
      <c r="AG14" s="6">
        <v>0</v>
      </c>
      <c r="AH14" s="12"/>
    </row>
    <row r="15" spans="3:34" x14ac:dyDescent="0.25">
      <c r="C15" s="2">
        <f>SUMIFS('HH activ (weight-ord)'!$G15:$AH15,'HH activ (weight-ord)'!$G$2:$AH$2,'Cuadro de mando'!$B$8,'HH activ (weight-ord)'!$G$3:$AH$3,"IH")</f>
        <v>467134.74043127784</v>
      </c>
      <c r="E15" s="4" t="s">
        <v>90</v>
      </c>
      <c r="F15" s="5" t="s">
        <v>91</v>
      </c>
      <c r="G15" s="10">
        <v>32</v>
      </c>
      <c r="H15" s="10">
        <v>51</v>
      </c>
      <c r="I15" s="6">
        <v>3.2080118509806292E-2</v>
      </c>
      <c r="J15" s="12">
        <v>1855114.3298474369</v>
      </c>
      <c r="K15" s="10">
        <v>39</v>
      </c>
      <c r="L15" s="10">
        <v>56</v>
      </c>
      <c r="M15" s="6">
        <v>0.12399994121743044</v>
      </c>
      <c r="N15" s="12">
        <v>467134.74043127784</v>
      </c>
      <c r="O15" s="10">
        <v>31</v>
      </c>
      <c r="P15" s="10">
        <v>59</v>
      </c>
      <c r="Q15" s="6">
        <v>7.4115975744092344E-2</v>
      </c>
      <c r="R15" s="12">
        <v>801007.79374527209</v>
      </c>
      <c r="S15" s="10">
        <v>34</v>
      </c>
      <c r="T15" s="10">
        <v>51</v>
      </c>
      <c r="U15" s="6">
        <v>6.9189298266365232E-2</v>
      </c>
      <c r="V15" s="12">
        <v>726701.79859540542</v>
      </c>
      <c r="W15" s="10">
        <v>39</v>
      </c>
      <c r="X15" s="10">
        <v>58</v>
      </c>
      <c r="Y15" s="6">
        <v>0.18749025635994254</v>
      </c>
      <c r="Z15" s="12">
        <v>310171.97707031231</v>
      </c>
      <c r="AA15" s="10">
        <v>32</v>
      </c>
      <c r="AB15" s="10">
        <v>65</v>
      </c>
      <c r="AC15" s="6">
        <v>5.1309309060683171E-2</v>
      </c>
      <c r="AD15" s="12">
        <v>1106121.0831058952</v>
      </c>
      <c r="AE15" s="10">
        <v>40</v>
      </c>
      <c r="AF15" s="10">
        <v>37</v>
      </c>
      <c r="AG15" s="6">
        <v>0.27063352260773266</v>
      </c>
      <c r="AH15" s="12">
        <v>208260.60827549064</v>
      </c>
    </row>
    <row r="16" spans="3:34" ht="24.75" x14ac:dyDescent="0.25">
      <c r="C16" s="2">
        <f>SUMIFS('HH activ (weight-ord)'!$G16:$AH16,'HH activ (weight-ord)'!$G$2:$AH$2,'Cuadro de mando'!$B$8,'HH activ (weight-ord)'!$G$3:$AH$3,"IH")</f>
        <v>247698.56180099273</v>
      </c>
      <c r="E16" s="4" t="s">
        <v>100</v>
      </c>
      <c r="F16" s="5" t="s">
        <v>101</v>
      </c>
      <c r="G16" s="10">
        <v>37</v>
      </c>
      <c r="H16" s="10">
        <v>46</v>
      </c>
      <c r="I16" s="6">
        <v>0.11303403534685875</v>
      </c>
      <c r="J16" s="12">
        <v>526498.83168485423</v>
      </c>
      <c r="K16" s="10">
        <v>52</v>
      </c>
      <c r="L16" s="10">
        <v>44</v>
      </c>
      <c r="M16" s="6">
        <v>0.23385150052117068</v>
      </c>
      <c r="N16" s="12">
        <v>247698.56180099273</v>
      </c>
      <c r="O16" s="10">
        <v>37</v>
      </c>
      <c r="P16" s="10">
        <v>48</v>
      </c>
      <c r="Q16" s="6">
        <v>0.2002031728955081</v>
      </c>
      <c r="R16" s="12">
        <v>296536.13053894573</v>
      </c>
      <c r="S16" s="10">
        <v>50</v>
      </c>
      <c r="T16" s="10">
        <v>30</v>
      </c>
      <c r="U16" s="6">
        <v>0.30806327091716651</v>
      </c>
      <c r="V16" s="12">
        <v>163213.18456441729</v>
      </c>
      <c r="W16" s="10">
        <v>51</v>
      </c>
      <c r="X16" s="10">
        <v>48</v>
      </c>
      <c r="Y16" s="6">
        <v>0.26200589360202486</v>
      </c>
      <c r="Z16" s="12">
        <v>221957.69223770485</v>
      </c>
      <c r="AA16" s="10">
        <v>58</v>
      </c>
      <c r="AB16" s="10">
        <v>40</v>
      </c>
      <c r="AC16" s="6">
        <v>0.30164007384373209</v>
      </c>
      <c r="AD16" s="12">
        <v>188152.41552095686</v>
      </c>
      <c r="AE16" s="10">
        <v>55</v>
      </c>
      <c r="AF16" s="10">
        <v>30</v>
      </c>
      <c r="AG16" s="6">
        <v>0.34066619227821204</v>
      </c>
      <c r="AH16" s="12">
        <v>165447.3009519997</v>
      </c>
    </row>
    <row r="17" spans="3:34" ht="16.5" x14ac:dyDescent="0.25">
      <c r="C17" s="2">
        <f>SUMIFS('HH activ (weight-ord)'!$G17:$AH17,'HH activ (weight-ord)'!$G$2:$AH$2,'Cuadro de mando'!$B$8,'HH activ (weight-ord)'!$G$3:$AH$3,"IH")</f>
        <v>574785.89568366646</v>
      </c>
      <c r="E17" s="4" t="s">
        <v>124</v>
      </c>
      <c r="F17" s="5" t="s">
        <v>125</v>
      </c>
      <c r="G17" s="10">
        <v>46</v>
      </c>
      <c r="H17" s="10">
        <v>44</v>
      </c>
      <c r="I17" s="6">
        <v>0.13496171834510989</v>
      </c>
      <c r="J17" s="12">
        <v>440956.80079122214</v>
      </c>
      <c r="K17" s="10">
        <v>51</v>
      </c>
      <c r="L17" s="10">
        <v>61</v>
      </c>
      <c r="M17" s="6">
        <v>0.10077609904676042</v>
      </c>
      <c r="N17" s="12">
        <v>574785.89568366646</v>
      </c>
      <c r="O17" s="10">
        <v>45</v>
      </c>
      <c r="P17" s="10">
        <v>51</v>
      </c>
      <c r="Q17" s="6">
        <v>0.17833800808051059</v>
      </c>
      <c r="R17" s="12">
        <v>332892.99825111928</v>
      </c>
      <c r="S17" s="10">
        <v>42</v>
      </c>
      <c r="T17" s="10">
        <v>46</v>
      </c>
      <c r="U17" s="6">
        <v>0.11232758447820815</v>
      </c>
      <c r="V17" s="12">
        <v>447619.23553582717</v>
      </c>
      <c r="W17" s="10">
        <v>53</v>
      </c>
      <c r="X17" s="10">
        <v>54</v>
      </c>
      <c r="Y17" s="6">
        <v>0.22825699535342492</v>
      </c>
      <c r="Z17" s="12">
        <v>254775.20812249006</v>
      </c>
      <c r="AA17" s="10">
        <v>50</v>
      </c>
      <c r="AB17" s="10">
        <v>44</v>
      </c>
      <c r="AC17" s="6">
        <v>0.271509634775705</v>
      </c>
      <c r="AD17" s="12">
        <v>209032.39238085569</v>
      </c>
      <c r="AE17" s="10">
        <v>44</v>
      </c>
      <c r="AF17" s="10">
        <v>36</v>
      </c>
      <c r="AG17" s="6">
        <v>0.27252162813637404</v>
      </c>
      <c r="AH17" s="12">
        <v>206817.72094000765</v>
      </c>
    </row>
    <row r="18" spans="3:34" x14ac:dyDescent="0.25">
      <c r="C18" s="2">
        <f>SUMIFS('HH activ (weight-ord)'!$G18:$AH18,'HH activ (weight-ord)'!$G$2:$AH$2,'Cuadro de mando'!$B$8,'HH activ (weight-ord)'!$G$3:$AH$3,"IH")</f>
        <v>474965.0221934439</v>
      </c>
      <c r="E18" s="4" t="s">
        <v>140</v>
      </c>
      <c r="F18" s="5" t="s">
        <v>141</v>
      </c>
      <c r="G18" s="10">
        <v>60</v>
      </c>
      <c r="H18" s="10">
        <v>58</v>
      </c>
      <c r="I18" s="6">
        <v>0</v>
      </c>
      <c r="J18" s="12"/>
      <c r="K18" s="10">
        <v>62</v>
      </c>
      <c r="L18" s="10">
        <v>57</v>
      </c>
      <c r="M18" s="6">
        <v>0.1219556759918765</v>
      </c>
      <c r="N18" s="12">
        <v>474965.0221934439</v>
      </c>
      <c r="O18" s="10">
        <v>50</v>
      </c>
      <c r="P18" s="10">
        <v>57</v>
      </c>
      <c r="Q18" s="6">
        <v>0.11245221817669369</v>
      </c>
      <c r="R18" s="12">
        <v>527935.11034856341</v>
      </c>
      <c r="S18" s="10">
        <v>60</v>
      </c>
      <c r="T18" s="10">
        <v>58</v>
      </c>
      <c r="U18" s="6">
        <v>0</v>
      </c>
      <c r="V18" s="12"/>
      <c r="W18" s="10">
        <v>62</v>
      </c>
      <c r="X18" s="10">
        <v>38</v>
      </c>
      <c r="Y18" s="6">
        <v>0.32613319149216513</v>
      </c>
      <c r="Z18" s="12">
        <v>178314.33602482668</v>
      </c>
      <c r="AA18" s="10">
        <v>69</v>
      </c>
      <c r="AB18" s="10">
        <v>69</v>
      </c>
      <c r="AC18" s="6">
        <v>0</v>
      </c>
      <c r="AD18" s="12"/>
      <c r="AE18" s="10">
        <v>59</v>
      </c>
      <c r="AF18" s="10">
        <v>56</v>
      </c>
      <c r="AG18" s="6">
        <v>0</v>
      </c>
      <c r="AH18" s="12"/>
    </row>
    <row r="19" spans="3:34" ht="16.5" x14ac:dyDescent="0.25">
      <c r="C19" s="2">
        <f>SUMIFS('HH activ (weight-ord)'!$G19:$AH19,'HH activ (weight-ord)'!$G$2:$AH$2,'Cuadro de mando'!$B$8,'HH activ (weight-ord)'!$G$3:$AH$3,"IH")</f>
        <v>228941.58208118562</v>
      </c>
      <c r="E19" s="4" t="s">
        <v>156</v>
      </c>
      <c r="F19" s="5" t="s">
        <v>157</v>
      </c>
      <c r="G19" s="10">
        <v>61</v>
      </c>
      <c r="H19" s="10">
        <v>58</v>
      </c>
      <c r="I19" s="6">
        <v>0</v>
      </c>
      <c r="J19" s="12"/>
      <c r="K19" s="10">
        <v>65</v>
      </c>
      <c r="L19" s="10">
        <v>41</v>
      </c>
      <c r="M19" s="6">
        <v>0.25301074548160168</v>
      </c>
      <c r="N19" s="12">
        <v>228941.58208118562</v>
      </c>
      <c r="O19" s="10">
        <v>60</v>
      </c>
      <c r="P19" s="10">
        <v>33</v>
      </c>
      <c r="Q19" s="6">
        <v>0.32525554030398651</v>
      </c>
      <c r="R19" s="12">
        <v>182525.63555587147</v>
      </c>
      <c r="S19" s="10">
        <v>61</v>
      </c>
      <c r="T19" s="10">
        <v>58</v>
      </c>
      <c r="U19" s="6">
        <v>0</v>
      </c>
      <c r="V19" s="12"/>
      <c r="W19" s="10">
        <v>70</v>
      </c>
      <c r="X19" s="10">
        <v>27</v>
      </c>
      <c r="Y19" s="6">
        <v>0.42681773807123558</v>
      </c>
      <c r="Z19" s="12">
        <v>136250.71853709413</v>
      </c>
      <c r="AA19" s="10">
        <v>68</v>
      </c>
      <c r="AB19" s="10">
        <v>22</v>
      </c>
      <c r="AC19" s="6">
        <v>0.48383177008821671</v>
      </c>
      <c r="AD19" s="12">
        <v>117301.74002684861</v>
      </c>
      <c r="AE19" s="10">
        <v>60</v>
      </c>
      <c r="AF19" s="10">
        <v>56</v>
      </c>
      <c r="AG19" s="6">
        <v>0</v>
      </c>
      <c r="AH19" s="12"/>
    </row>
    <row r="20" spans="3:34" ht="24.75" x14ac:dyDescent="0.25">
      <c r="C20" s="2">
        <f>SUMIFS('HH activ (weight-ord)'!$G20:$AH20,'HH activ (weight-ord)'!$G$2:$AH$2,'Cuadro de mando'!$B$8,'HH activ (weight-ord)'!$G$3:$AH$3,"IH")</f>
        <v>0</v>
      </c>
      <c r="E20" s="4" t="s">
        <v>160</v>
      </c>
      <c r="F20" s="5" t="s">
        <v>161</v>
      </c>
      <c r="G20" s="10">
        <v>62</v>
      </c>
      <c r="H20" s="10">
        <v>58</v>
      </c>
      <c r="I20" s="6">
        <v>0</v>
      </c>
      <c r="J20" s="12"/>
      <c r="K20" s="10">
        <v>74</v>
      </c>
      <c r="L20" s="10">
        <v>73</v>
      </c>
      <c r="M20" s="6">
        <v>0</v>
      </c>
      <c r="N20" s="12"/>
      <c r="O20" s="10">
        <v>69</v>
      </c>
      <c r="P20" s="10">
        <v>67</v>
      </c>
      <c r="Q20" s="6">
        <v>0</v>
      </c>
      <c r="R20" s="12"/>
      <c r="S20" s="10">
        <v>62</v>
      </c>
      <c r="T20" s="10">
        <v>58</v>
      </c>
      <c r="U20" s="6">
        <v>0</v>
      </c>
      <c r="V20" s="12"/>
      <c r="W20" s="10">
        <v>73</v>
      </c>
      <c r="X20" s="10">
        <v>73</v>
      </c>
      <c r="Y20" s="6">
        <v>0</v>
      </c>
      <c r="Z20" s="12"/>
      <c r="AA20" s="10">
        <v>70</v>
      </c>
      <c r="AB20" s="10">
        <v>69</v>
      </c>
      <c r="AC20" s="6">
        <v>0</v>
      </c>
      <c r="AD20" s="12"/>
      <c r="AE20" s="10">
        <v>61</v>
      </c>
      <c r="AF20" s="10">
        <v>56</v>
      </c>
      <c r="AG20" s="6">
        <v>0</v>
      </c>
      <c r="AH20" s="12"/>
    </row>
    <row r="21" spans="3:34" ht="33" x14ac:dyDescent="0.25">
      <c r="C21" s="2">
        <f>SUMIFS('HH activ (weight-ord)'!$G21:$AH21,'HH activ (weight-ord)'!$G$2:$AH$2,'Cuadro de mando'!$B$8,'HH activ (weight-ord)'!$G$3:$AH$3,"IH")</f>
        <v>505896.84855306312</v>
      </c>
      <c r="E21" s="4" t="s">
        <v>104</v>
      </c>
      <c r="F21" s="5" t="s">
        <v>105</v>
      </c>
      <c r="G21" s="10">
        <v>43</v>
      </c>
      <c r="H21" s="10">
        <v>48</v>
      </c>
      <c r="I21" s="6">
        <v>6.6567532497608287E-2</v>
      </c>
      <c r="J21" s="12">
        <v>894013.72287434386</v>
      </c>
      <c r="K21" s="10">
        <v>49</v>
      </c>
      <c r="L21" s="10">
        <v>58</v>
      </c>
      <c r="M21" s="6">
        <v>0.11449899425104326</v>
      </c>
      <c r="N21" s="12">
        <v>505896.84855306312</v>
      </c>
      <c r="O21" s="10">
        <v>38</v>
      </c>
      <c r="P21" s="10">
        <v>58</v>
      </c>
      <c r="Q21" s="6">
        <v>9.9831866274274594E-2</v>
      </c>
      <c r="R21" s="12">
        <v>594674.59066576371</v>
      </c>
      <c r="S21" s="10">
        <v>63</v>
      </c>
      <c r="T21" s="10">
        <v>58</v>
      </c>
      <c r="U21" s="6">
        <v>0</v>
      </c>
      <c r="V21" s="12"/>
      <c r="W21" s="10">
        <v>49</v>
      </c>
      <c r="X21" s="10">
        <v>57</v>
      </c>
      <c r="Y21" s="6">
        <v>0.20077741933032833</v>
      </c>
      <c r="Z21" s="12">
        <v>289645.23844638647</v>
      </c>
      <c r="AA21" s="10">
        <v>47</v>
      </c>
      <c r="AB21" s="10">
        <v>41</v>
      </c>
      <c r="AC21" s="6">
        <v>0.2972898273371074</v>
      </c>
      <c r="AD21" s="12">
        <v>190905.652642</v>
      </c>
      <c r="AE21" s="10">
        <v>62</v>
      </c>
      <c r="AF21" s="10">
        <v>56</v>
      </c>
      <c r="AG21" s="6">
        <v>0</v>
      </c>
      <c r="AH21" s="12"/>
    </row>
    <row r="22" spans="3:34" ht="16.5" x14ac:dyDescent="0.25">
      <c r="C22" s="2">
        <f>SUMIFS('HH activ (weight-ord)'!$G22:$AH22,'HH activ (weight-ord)'!$G$2:$AH$2,'Cuadro de mando'!$B$8,'HH activ (weight-ord)'!$G$3:$AH$3,"IH")</f>
        <v>0</v>
      </c>
      <c r="E22" s="4" t="s">
        <v>162</v>
      </c>
      <c r="F22" s="5" t="s">
        <v>163</v>
      </c>
      <c r="G22" s="10">
        <v>63</v>
      </c>
      <c r="H22" s="10">
        <v>58</v>
      </c>
      <c r="I22" s="6">
        <v>0</v>
      </c>
      <c r="J22" s="12"/>
      <c r="K22" s="10">
        <v>75</v>
      </c>
      <c r="L22" s="10">
        <v>73</v>
      </c>
      <c r="M22" s="6">
        <v>0</v>
      </c>
      <c r="N22" s="12"/>
      <c r="O22" s="10">
        <v>70</v>
      </c>
      <c r="P22" s="10">
        <v>67</v>
      </c>
      <c r="Q22" s="6">
        <v>0</v>
      </c>
      <c r="R22" s="12"/>
      <c r="S22" s="10">
        <v>64</v>
      </c>
      <c r="T22" s="10">
        <v>58</v>
      </c>
      <c r="U22" s="6">
        <v>0</v>
      </c>
      <c r="V22" s="12"/>
      <c r="W22" s="10">
        <v>74</v>
      </c>
      <c r="X22" s="10">
        <v>73</v>
      </c>
      <c r="Y22" s="6">
        <v>0</v>
      </c>
      <c r="Z22" s="12"/>
      <c r="AA22" s="10">
        <v>71</v>
      </c>
      <c r="AB22" s="10">
        <v>69</v>
      </c>
      <c r="AC22" s="6">
        <v>0</v>
      </c>
      <c r="AD22" s="12"/>
      <c r="AE22" s="10">
        <v>63</v>
      </c>
      <c r="AF22" s="10">
        <v>56</v>
      </c>
      <c r="AG22" s="6">
        <v>0</v>
      </c>
      <c r="AH22" s="12"/>
    </row>
    <row r="23" spans="3:34" ht="16.5" x14ac:dyDescent="0.25">
      <c r="C23" s="2">
        <f>SUMIFS('HH activ (weight-ord)'!$G23:$AH23,'HH activ (weight-ord)'!$G$2:$AH$2,'Cuadro de mando'!$B$8,'HH activ (weight-ord)'!$G$3:$AH$3,"IH")</f>
        <v>231177.43794061636</v>
      </c>
      <c r="E23" s="4" t="s">
        <v>126</v>
      </c>
      <c r="F23" s="5" t="s">
        <v>127</v>
      </c>
      <c r="G23" s="10">
        <v>64</v>
      </c>
      <c r="H23" s="10">
        <v>58</v>
      </c>
      <c r="I23" s="6">
        <v>0</v>
      </c>
      <c r="J23" s="12"/>
      <c r="K23" s="10">
        <v>58</v>
      </c>
      <c r="L23" s="10">
        <v>42</v>
      </c>
      <c r="M23" s="6">
        <v>0.25056372659073012</v>
      </c>
      <c r="N23" s="12">
        <v>231177.43794061636</v>
      </c>
      <c r="O23" s="10">
        <v>43</v>
      </c>
      <c r="P23" s="10">
        <v>44</v>
      </c>
      <c r="Q23" s="6">
        <v>0.2362677922804142</v>
      </c>
      <c r="R23" s="12">
        <v>251271.97253188569</v>
      </c>
      <c r="S23" s="10">
        <v>65</v>
      </c>
      <c r="T23" s="10">
        <v>58</v>
      </c>
      <c r="U23" s="6">
        <v>0</v>
      </c>
      <c r="V23" s="12"/>
      <c r="W23" s="10">
        <v>75</v>
      </c>
      <c r="X23" s="10">
        <v>73</v>
      </c>
      <c r="Y23" s="6">
        <v>0</v>
      </c>
      <c r="Z23" s="12"/>
      <c r="AA23" s="10">
        <v>72</v>
      </c>
      <c r="AB23" s="10">
        <v>69</v>
      </c>
      <c r="AC23" s="6">
        <v>0</v>
      </c>
      <c r="AD23" s="12"/>
      <c r="AE23" s="10">
        <v>64</v>
      </c>
      <c r="AF23" s="10">
        <v>56</v>
      </c>
      <c r="AG23" s="6">
        <v>0</v>
      </c>
      <c r="AH23" s="12"/>
    </row>
    <row r="24" spans="3:34" ht="16.5" x14ac:dyDescent="0.25">
      <c r="C24" s="2">
        <f>SUMIFS('HH activ (weight-ord)'!$G24:$AH24,'HH activ (weight-ord)'!$G$2:$AH$2,'Cuadro de mando'!$B$8,'HH activ (weight-ord)'!$G$3:$AH$3,"IH")</f>
        <v>441647.54609505518</v>
      </c>
      <c r="E24" s="4" t="s">
        <v>114</v>
      </c>
      <c r="F24" s="5" t="s">
        <v>115</v>
      </c>
      <c r="G24" s="10">
        <v>40</v>
      </c>
      <c r="H24" s="10">
        <v>50</v>
      </c>
      <c r="I24" s="6">
        <v>4.0269890837884029E-2</v>
      </c>
      <c r="J24" s="12">
        <v>1477835.8300082423</v>
      </c>
      <c r="K24" s="10">
        <v>56</v>
      </c>
      <c r="L24" s="10">
        <v>55</v>
      </c>
      <c r="M24" s="6">
        <v>0.13115589765244848</v>
      </c>
      <c r="N24" s="12">
        <v>441647.54609505518</v>
      </c>
      <c r="O24" s="10">
        <v>53</v>
      </c>
      <c r="P24" s="10">
        <v>40</v>
      </c>
      <c r="Q24" s="6">
        <v>0.27429310417977582</v>
      </c>
      <c r="R24" s="12">
        <v>216438.08505350968</v>
      </c>
      <c r="S24" s="10">
        <v>41</v>
      </c>
      <c r="T24" s="10">
        <v>48</v>
      </c>
      <c r="U24" s="6">
        <v>0.10856405900090806</v>
      </c>
      <c r="V24" s="12">
        <v>463136.58457907347</v>
      </c>
      <c r="W24" s="10">
        <v>46</v>
      </c>
      <c r="X24" s="10">
        <v>63</v>
      </c>
      <c r="Y24" s="6">
        <v>0.15529401057988726</v>
      </c>
      <c r="Z24" s="12">
        <v>374478.21251719841</v>
      </c>
      <c r="AA24" s="10">
        <v>52</v>
      </c>
      <c r="AB24" s="10">
        <v>43</v>
      </c>
      <c r="AC24" s="6">
        <v>0.27926433922199201</v>
      </c>
      <c r="AD24" s="12">
        <v>203227.91184055552</v>
      </c>
      <c r="AE24" s="10">
        <v>47</v>
      </c>
      <c r="AF24" s="10">
        <v>33</v>
      </c>
      <c r="AG24" s="6">
        <v>0.31333553817131321</v>
      </c>
      <c r="AH24" s="12">
        <v>179878.42160185991</v>
      </c>
    </row>
    <row r="25" spans="3:34" ht="33" x14ac:dyDescent="0.25">
      <c r="C25" s="2">
        <f>SUMIFS('HH activ (weight-ord)'!$G25:$AH25,'HH activ (weight-ord)'!$G$2:$AH$2,'Cuadro de mando'!$B$8,'HH activ (weight-ord)'!$G$3:$AH$3,"IH")</f>
        <v>0</v>
      </c>
      <c r="E25" s="4" t="s">
        <v>154</v>
      </c>
      <c r="F25" s="5" t="s">
        <v>155</v>
      </c>
      <c r="G25" s="10">
        <v>56</v>
      </c>
      <c r="H25" s="10">
        <v>35</v>
      </c>
      <c r="I25" s="6">
        <v>0.2607818084036071</v>
      </c>
      <c r="J25" s="12">
        <v>228207.20477035581</v>
      </c>
      <c r="K25" s="10">
        <v>76</v>
      </c>
      <c r="L25" s="10">
        <v>73</v>
      </c>
      <c r="M25" s="6">
        <v>0</v>
      </c>
      <c r="N25" s="12"/>
      <c r="O25" s="10">
        <v>63</v>
      </c>
      <c r="P25" s="10">
        <v>54</v>
      </c>
      <c r="Q25" s="6">
        <v>0.15314329321075695</v>
      </c>
      <c r="R25" s="12">
        <v>387659.6419429974</v>
      </c>
      <c r="S25" s="10">
        <v>66</v>
      </c>
      <c r="T25" s="10">
        <v>58</v>
      </c>
      <c r="U25" s="6">
        <v>0</v>
      </c>
      <c r="V25" s="12"/>
      <c r="W25" s="10">
        <v>71</v>
      </c>
      <c r="X25" s="10">
        <v>29</v>
      </c>
      <c r="Y25" s="6">
        <v>0.39514226686893689</v>
      </c>
      <c r="Z25" s="12">
        <v>147172.87512011974</v>
      </c>
      <c r="AA25" s="10">
        <v>73</v>
      </c>
      <c r="AB25" s="10">
        <v>69</v>
      </c>
      <c r="AC25" s="6">
        <v>0</v>
      </c>
      <c r="AD25" s="12"/>
      <c r="AE25" s="10">
        <v>65</v>
      </c>
      <c r="AF25" s="10">
        <v>56</v>
      </c>
      <c r="AG25" s="6">
        <v>0</v>
      </c>
      <c r="AH25" s="12"/>
    </row>
    <row r="26" spans="3:34" ht="16.5" x14ac:dyDescent="0.25">
      <c r="C26" s="2">
        <f>SUMIFS('HH activ (weight-ord)'!$G26:$AH26,'HH activ (weight-ord)'!$G$2:$AH$2,'Cuadro de mando'!$B$8,'HH activ (weight-ord)'!$G$3:$AH$3,"IH")</f>
        <v>613100.13307591656</v>
      </c>
      <c r="E26" s="4" t="s">
        <v>120</v>
      </c>
      <c r="F26" s="5" t="s">
        <v>121</v>
      </c>
      <c r="G26" s="10">
        <v>65</v>
      </c>
      <c r="H26" s="10">
        <v>58</v>
      </c>
      <c r="I26" s="6">
        <v>0</v>
      </c>
      <c r="J26" s="12"/>
      <c r="K26" s="10">
        <v>41</v>
      </c>
      <c r="L26" s="10">
        <v>62</v>
      </c>
      <c r="M26" s="6">
        <v>9.4478335966900875E-2</v>
      </c>
      <c r="N26" s="12">
        <v>613100.13307591656</v>
      </c>
      <c r="O26" s="10">
        <v>41</v>
      </c>
      <c r="P26" s="10">
        <v>43</v>
      </c>
      <c r="Q26" s="6">
        <v>0.24095564002108258</v>
      </c>
      <c r="R26" s="12">
        <v>246383.41815472388</v>
      </c>
      <c r="S26" s="10">
        <v>67</v>
      </c>
      <c r="T26" s="10">
        <v>58</v>
      </c>
      <c r="U26" s="6">
        <v>0</v>
      </c>
      <c r="V26" s="12"/>
      <c r="W26" s="10">
        <v>48</v>
      </c>
      <c r="X26" s="10">
        <v>45</v>
      </c>
      <c r="Y26" s="6">
        <v>0.27774649144063496</v>
      </c>
      <c r="Z26" s="12">
        <v>209378.78709086363</v>
      </c>
      <c r="AA26" s="10">
        <v>62</v>
      </c>
      <c r="AB26" s="10">
        <v>23</v>
      </c>
      <c r="AC26" s="6">
        <v>0.46511574491834079</v>
      </c>
      <c r="AD26" s="12">
        <v>122021.90343305234</v>
      </c>
      <c r="AE26" s="10">
        <v>66</v>
      </c>
      <c r="AF26" s="10">
        <v>56</v>
      </c>
      <c r="AG26" s="6">
        <v>0</v>
      </c>
      <c r="AH26" s="12"/>
    </row>
    <row r="27" spans="3:34" ht="24.75" x14ac:dyDescent="0.25">
      <c r="C27" s="2">
        <f>SUMIFS('HH activ (weight-ord)'!$G27:$AH27,'HH activ (weight-ord)'!$G$2:$AH$2,'Cuadro de mando'!$B$8,'HH activ (weight-ord)'!$G$3:$AH$3,"IH")</f>
        <v>1911488.8939732821</v>
      </c>
      <c r="E27" s="4" t="s">
        <v>96</v>
      </c>
      <c r="F27" s="5" t="s">
        <v>97</v>
      </c>
      <c r="G27" s="10">
        <v>66</v>
      </c>
      <c r="H27" s="10">
        <v>58</v>
      </c>
      <c r="I27" s="6">
        <v>0</v>
      </c>
      <c r="J27" s="12"/>
      <c r="K27" s="10">
        <v>36</v>
      </c>
      <c r="L27" s="10">
        <v>69</v>
      </c>
      <c r="M27" s="6">
        <v>3.030343547207014E-2</v>
      </c>
      <c r="N27" s="12">
        <v>1911488.8939732821</v>
      </c>
      <c r="O27" s="10">
        <v>71</v>
      </c>
      <c r="P27" s="10">
        <v>67</v>
      </c>
      <c r="Q27" s="6">
        <v>0</v>
      </c>
      <c r="R27" s="12"/>
      <c r="S27" s="10">
        <v>68</v>
      </c>
      <c r="T27" s="10">
        <v>58</v>
      </c>
      <c r="U27" s="6">
        <v>0</v>
      </c>
      <c r="V27" s="12"/>
      <c r="W27" s="10">
        <v>35</v>
      </c>
      <c r="X27" s="10">
        <v>69</v>
      </c>
      <c r="Y27" s="6">
        <v>6.2035348791781721E-2</v>
      </c>
      <c r="Z27" s="12">
        <v>937436.87476916704</v>
      </c>
      <c r="AA27" s="10">
        <v>74</v>
      </c>
      <c r="AB27" s="10">
        <v>69</v>
      </c>
      <c r="AC27" s="6">
        <v>0</v>
      </c>
      <c r="AD27" s="12"/>
      <c r="AE27" s="10">
        <v>67</v>
      </c>
      <c r="AF27" s="10">
        <v>56</v>
      </c>
      <c r="AG27" s="6">
        <v>0</v>
      </c>
      <c r="AH27" s="12"/>
    </row>
    <row r="28" spans="3:34" ht="24.75" x14ac:dyDescent="0.25">
      <c r="C28" s="2">
        <f>SUMIFS('HH activ (weight-ord)'!$G28:$AH28,'HH activ (weight-ord)'!$G$2:$AH$2,'Cuadro de mando'!$B$8,'HH activ (weight-ord)'!$G$3:$AH$3,"IH")</f>
        <v>311440.75309397542</v>
      </c>
      <c r="E28" s="4" t="s">
        <v>40</v>
      </c>
      <c r="F28" s="5" t="s">
        <v>41</v>
      </c>
      <c r="G28" s="10">
        <v>15</v>
      </c>
      <c r="H28" s="10">
        <v>39</v>
      </c>
      <c r="I28" s="6">
        <v>0.18686194725741387</v>
      </c>
      <c r="J28" s="12">
        <v>318482.64681071637</v>
      </c>
      <c r="K28" s="10">
        <v>14</v>
      </c>
      <c r="L28" s="10">
        <v>49</v>
      </c>
      <c r="M28" s="6">
        <v>0.1859894049788007</v>
      </c>
      <c r="N28" s="12">
        <v>311440.75309397542</v>
      </c>
      <c r="O28" s="10">
        <v>13</v>
      </c>
      <c r="P28" s="10">
        <v>38</v>
      </c>
      <c r="Q28" s="6">
        <v>0.28377890811197137</v>
      </c>
      <c r="R28" s="12">
        <v>209203.26534144225</v>
      </c>
      <c r="S28" s="10">
        <v>17</v>
      </c>
      <c r="T28" s="10">
        <v>29</v>
      </c>
      <c r="U28" s="6">
        <v>0.33788339192740163</v>
      </c>
      <c r="V28" s="12">
        <v>148808.69760099024</v>
      </c>
      <c r="W28" s="10">
        <v>19</v>
      </c>
      <c r="X28" s="10">
        <v>24</v>
      </c>
      <c r="Y28" s="6">
        <v>0.45768979893927803</v>
      </c>
      <c r="Z28" s="12">
        <v>127060.34443275507</v>
      </c>
      <c r="AA28" s="10">
        <v>17</v>
      </c>
      <c r="AB28" s="10">
        <v>26</v>
      </c>
      <c r="AC28" s="6">
        <v>0.4297939680279883</v>
      </c>
      <c r="AD28" s="12">
        <v>132050.0349784391</v>
      </c>
      <c r="AE28" s="10">
        <v>15</v>
      </c>
      <c r="AF28" s="10">
        <v>20</v>
      </c>
      <c r="AG28" s="6">
        <v>0.45725095870174787</v>
      </c>
      <c r="AH28" s="12">
        <v>123263.38734871568</v>
      </c>
    </row>
    <row r="29" spans="3:34" ht="24.75" x14ac:dyDescent="0.25">
      <c r="C29" s="2">
        <f>SUMIFS('HH activ (weight-ord)'!$G29:$AH29,'HH activ (weight-ord)'!$G$2:$AH$2,'Cuadro de mando'!$B$8,'HH activ (weight-ord)'!$G$3:$AH$3,"IH")</f>
        <v>0</v>
      </c>
      <c r="E29" s="4" t="s">
        <v>164</v>
      </c>
      <c r="F29" s="5" t="s">
        <v>165</v>
      </c>
      <c r="G29" s="10">
        <v>67</v>
      </c>
      <c r="H29" s="10">
        <v>58</v>
      </c>
      <c r="I29" s="6">
        <v>0</v>
      </c>
      <c r="J29" s="12"/>
      <c r="K29" s="10">
        <v>77</v>
      </c>
      <c r="L29" s="10">
        <v>73</v>
      </c>
      <c r="M29" s="6">
        <v>0</v>
      </c>
      <c r="N29" s="12"/>
      <c r="O29" s="10">
        <v>72</v>
      </c>
      <c r="P29" s="10">
        <v>67</v>
      </c>
      <c r="Q29" s="6">
        <v>0</v>
      </c>
      <c r="R29" s="12"/>
      <c r="S29" s="10">
        <v>69</v>
      </c>
      <c r="T29" s="10">
        <v>58</v>
      </c>
      <c r="U29" s="6">
        <v>0</v>
      </c>
      <c r="V29" s="12"/>
      <c r="W29" s="10">
        <v>67</v>
      </c>
      <c r="X29" s="10">
        <v>8</v>
      </c>
      <c r="Y29" s="6">
        <v>0.73462348748387474</v>
      </c>
      <c r="Z29" s="12">
        <v>79161.944162395957</v>
      </c>
      <c r="AA29" s="10">
        <v>75</v>
      </c>
      <c r="AB29" s="10">
        <v>69</v>
      </c>
      <c r="AC29" s="6">
        <v>0</v>
      </c>
      <c r="AD29" s="12"/>
      <c r="AE29" s="10">
        <v>68</v>
      </c>
      <c r="AF29" s="10">
        <v>56</v>
      </c>
      <c r="AG29" s="6">
        <v>0</v>
      </c>
      <c r="AH29" s="12"/>
    </row>
    <row r="30" spans="3:34" ht="16.5" x14ac:dyDescent="0.25">
      <c r="C30" s="2">
        <f>SUMIFS('HH activ (weight-ord)'!$G30:$AH30,'HH activ (weight-ord)'!$G$2:$AH$2,'Cuadro de mando'!$B$8,'HH activ (weight-ord)'!$G$3:$AH$3,"IH")</f>
        <v>246907.97965946057</v>
      </c>
      <c r="E30" s="4" t="s">
        <v>116</v>
      </c>
      <c r="F30" s="5" t="s">
        <v>117</v>
      </c>
      <c r="G30" s="10">
        <v>68</v>
      </c>
      <c r="H30" s="10">
        <v>58</v>
      </c>
      <c r="I30" s="6">
        <v>0</v>
      </c>
      <c r="J30" s="12"/>
      <c r="K30" s="10">
        <v>40</v>
      </c>
      <c r="L30" s="10">
        <v>43</v>
      </c>
      <c r="M30" s="6">
        <v>0.23460027672653075</v>
      </c>
      <c r="N30" s="12">
        <v>246907.97965946057</v>
      </c>
      <c r="O30" s="10">
        <v>73</v>
      </c>
      <c r="P30" s="10">
        <v>67</v>
      </c>
      <c r="Q30" s="6">
        <v>0</v>
      </c>
      <c r="R30" s="12"/>
      <c r="S30" s="10">
        <v>70</v>
      </c>
      <c r="T30" s="10">
        <v>58</v>
      </c>
      <c r="U30" s="6">
        <v>0</v>
      </c>
      <c r="V30" s="12"/>
      <c r="W30" s="10">
        <v>76</v>
      </c>
      <c r="X30" s="10">
        <v>73</v>
      </c>
      <c r="Y30" s="6">
        <v>0</v>
      </c>
      <c r="Z30" s="12"/>
      <c r="AA30" s="10">
        <v>76</v>
      </c>
      <c r="AB30" s="10">
        <v>69</v>
      </c>
      <c r="AC30" s="6">
        <v>0</v>
      </c>
      <c r="AD30" s="12"/>
      <c r="AE30" s="10">
        <v>69</v>
      </c>
      <c r="AF30" s="10">
        <v>56</v>
      </c>
      <c r="AG30" s="6">
        <v>0</v>
      </c>
      <c r="AH30" s="12"/>
    </row>
    <row r="31" spans="3:34" ht="16.5" x14ac:dyDescent="0.25">
      <c r="C31" s="2">
        <f>SUMIFS('HH activ (weight-ord)'!$G31:$AH31,'HH activ (weight-ord)'!$G$2:$AH$2,'Cuadro de mando'!$B$8,'HH activ (weight-ord)'!$G$3:$AH$3,"IH")</f>
        <v>101113.80749955068</v>
      </c>
      <c r="E31" s="4" t="s">
        <v>92</v>
      </c>
      <c r="F31" s="5" t="s">
        <v>93</v>
      </c>
      <c r="G31" s="10">
        <v>69</v>
      </c>
      <c r="H31" s="10">
        <v>58</v>
      </c>
      <c r="I31" s="6">
        <v>0</v>
      </c>
      <c r="J31" s="12"/>
      <c r="K31" s="10">
        <v>60</v>
      </c>
      <c r="L31" s="10">
        <v>14</v>
      </c>
      <c r="M31" s="6">
        <v>0.57286617709807319</v>
      </c>
      <c r="N31" s="12">
        <v>101113.80749955068</v>
      </c>
      <c r="O31" s="10">
        <v>32</v>
      </c>
      <c r="P31" s="10">
        <v>42</v>
      </c>
      <c r="Q31" s="6">
        <v>0.25609439362775827</v>
      </c>
      <c r="R31" s="12">
        <v>231818.71875862346</v>
      </c>
      <c r="S31" s="10">
        <v>71</v>
      </c>
      <c r="T31" s="10">
        <v>58</v>
      </c>
      <c r="U31" s="6">
        <v>0</v>
      </c>
      <c r="V31" s="12"/>
      <c r="W31" s="10">
        <v>37</v>
      </c>
      <c r="X31" s="10">
        <v>30</v>
      </c>
      <c r="Y31" s="6">
        <v>0.38688759651760396</v>
      </c>
      <c r="Z31" s="12">
        <v>150312.96950337093</v>
      </c>
      <c r="AA31" s="10">
        <v>46</v>
      </c>
      <c r="AB31" s="10">
        <v>14</v>
      </c>
      <c r="AC31" s="6">
        <v>0.55482028136590922</v>
      </c>
      <c r="AD31" s="12">
        <v>102293.13963053918</v>
      </c>
      <c r="AE31" s="10">
        <v>70</v>
      </c>
      <c r="AF31" s="10">
        <v>56</v>
      </c>
      <c r="AG31" s="6">
        <v>0</v>
      </c>
      <c r="AH31" s="12"/>
    </row>
    <row r="32" spans="3:34" ht="24.75" x14ac:dyDescent="0.25">
      <c r="C32" s="2">
        <f>SUMIFS('HH activ (weight-ord)'!$G32:$AH32,'HH activ (weight-ord)'!$G$2:$AH$2,'Cuadro de mando'!$B$8,'HH activ (weight-ord)'!$G$3:$AH$3,"IH")</f>
        <v>824010.16681485216</v>
      </c>
      <c r="E32" s="4" t="s">
        <v>110</v>
      </c>
      <c r="F32" s="5" t="s">
        <v>111</v>
      </c>
      <c r="G32" s="10">
        <v>70</v>
      </c>
      <c r="H32" s="10">
        <v>58</v>
      </c>
      <c r="I32" s="6">
        <v>0</v>
      </c>
      <c r="J32" s="12"/>
      <c r="K32" s="10">
        <v>47</v>
      </c>
      <c r="L32" s="10">
        <v>65</v>
      </c>
      <c r="M32" s="6">
        <v>7.0296074838495579E-2</v>
      </c>
      <c r="N32" s="12">
        <v>824010.16681485216</v>
      </c>
      <c r="O32" s="10">
        <v>44</v>
      </c>
      <c r="P32" s="10">
        <v>47</v>
      </c>
      <c r="Q32" s="6">
        <v>0.21334144896423024</v>
      </c>
      <c r="R32" s="12">
        <v>278274.44924688461</v>
      </c>
      <c r="S32" s="10">
        <v>72</v>
      </c>
      <c r="T32" s="10">
        <v>58</v>
      </c>
      <c r="U32" s="6">
        <v>0</v>
      </c>
      <c r="V32" s="12"/>
      <c r="W32" s="10">
        <v>77</v>
      </c>
      <c r="X32" s="10">
        <v>73</v>
      </c>
      <c r="Y32" s="6">
        <v>0</v>
      </c>
      <c r="Z32" s="12"/>
      <c r="AA32" s="10">
        <v>42</v>
      </c>
      <c r="AB32" s="10">
        <v>52</v>
      </c>
      <c r="AC32" s="6">
        <v>0.22067283206245247</v>
      </c>
      <c r="AD32" s="12">
        <v>257187.56577862738</v>
      </c>
      <c r="AE32" s="10">
        <v>38</v>
      </c>
      <c r="AF32" s="10">
        <v>45</v>
      </c>
      <c r="AG32" s="6">
        <v>0.18336711842634199</v>
      </c>
      <c r="AH32" s="12">
        <v>307374.09477624373</v>
      </c>
    </row>
    <row r="33" spans="3:34" x14ac:dyDescent="0.25">
      <c r="C33" s="2">
        <f>SUMIFS('HH activ (weight-ord)'!$G33:$AH33,'HH activ (weight-ord)'!$G$2:$AH$2,'Cuadro de mando'!$B$8,'HH activ (weight-ord)'!$G$3:$AH$3,"IH")</f>
        <v>0</v>
      </c>
      <c r="E33" s="4" t="s">
        <v>166</v>
      </c>
      <c r="F33" s="5" t="s">
        <v>167</v>
      </c>
      <c r="G33" s="10">
        <v>71</v>
      </c>
      <c r="H33" s="10">
        <v>58</v>
      </c>
      <c r="I33" s="6">
        <v>0</v>
      </c>
      <c r="J33" s="12"/>
      <c r="K33" s="10">
        <v>78</v>
      </c>
      <c r="L33" s="10">
        <v>73</v>
      </c>
      <c r="M33" s="6">
        <v>0</v>
      </c>
      <c r="N33" s="12"/>
      <c r="O33" s="10">
        <v>74</v>
      </c>
      <c r="P33" s="10">
        <v>67</v>
      </c>
      <c r="Q33" s="6">
        <v>0</v>
      </c>
      <c r="R33" s="12"/>
      <c r="S33" s="10">
        <v>73</v>
      </c>
      <c r="T33" s="10">
        <v>58</v>
      </c>
      <c r="U33" s="6">
        <v>0</v>
      </c>
      <c r="V33" s="12"/>
      <c r="W33" s="10">
        <v>78</v>
      </c>
      <c r="X33" s="10">
        <v>73</v>
      </c>
      <c r="Y33" s="6">
        <v>0</v>
      </c>
      <c r="Z33" s="12"/>
      <c r="AA33" s="10">
        <v>77</v>
      </c>
      <c r="AB33" s="10">
        <v>69</v>
      </c>
      <c r="AC33" s="6">
        <v>0</v>
      </c>
      <c r="AD33" s="12"/>
      <c r="AE33" s="10">
        <v>71</v>
      </c>
      <c r="AF33" s="10">
        <v>56</v>
      </c>
      <c r="AG33" s="6">
        <v>0</v>
      </c>
      <c r="AH33" s="12"/>
    </row>
    <row r="34" spans="3:34" ht="24.75" x14ac:dyDescent="0.25">
      <c r="C34" s="2">
        <f>SUMIFS('HH activ (weight-ord)'!$G34:$AH34,'HH activ (weight-ord)'!$G$2:$AH$2,'Cuadro de mando'!$B$8,'HH activ (weight-ord)'!$G$3:$AH$3,"IH")</f>
        <v>568778.94872433518</v>
      </c>
      <c r="E34" s="4" t="s">
        <v>62</v>
      </c>
      <c r="F34" s="5" t="s">
        <v>63</v>
      </c>
      <c r="G34" s="10">
        <v>72</v>
      </c>
      <c r="H34" s="10">
        <v>58</v>
      </c>
      <c r="I34" s="6">
        <v>0</v>
      </c>
      <c r="J34" s="12"/>
      <c r="K34" s="10">
        <v>21</v>
      </c>
      <c r="L34" s="10">
        <v>60</v>
      </c>
      <c r="M34" s="6">
        <v>0.10184040827110832</v>
      </c>
      <c r="N34" s="12">
        <v>568778.94872433518</v>
      </c>
      <c r="O34" s="10">
        <v>75</v>
      </c>
      <c r="P34" s="10">
        <v>67</v>
      </c>
      <c r="Q34" s="6">
        <v>0</v>
      </c>
      <c r="R34" s="12"/>
      <c r="S34" s="10">
        <v>74</v>
      </c>
      <c r="T34" s="10">
        <v>58</v>
      </c>
      <c r="U34" s="6">
        <v>0</v>
      </c>
      <c r="V34" s="12"/>
      <c r="W34" s="10">
        <v>79</v>
      </c>
      <c r="X34" s="10">
        <v>73</v>
      </c>
      <c r="Y34" s="6">
        <v>0</v>
      </c>
      <c r="Z34" s="12"/>
      <c r="AA34" s="10">
        <v>78</v>
      </c>
      <c r="AB34" s="10">
        <v>69</v>
      </c>
      <c r="AC34" s="6">
        <v>0</v>
      </c>
      <c r="AD34" s="12"/>
      <c r="AE34" s="10">
        <v>72</v>
      </c>
      <c r="AF34" s="10">
        <v>56</v>
      </c>
      <c r="AG34" s="6">
        <v>0</v>
      </c>
      <c r="AH34" s="12"/>
    </row>
    <row r="35" spans="3:34" x14ac:dyDescent="0.25">
      <c r="C35" s="2">
        <f>SUMIFS('HH activ (weight-ord)'!$G35:$AH35,'HH activ (weight-ord)'!$G$2:$AH$2,'Cuadro de mando'!$B$8,'HH activ (weight-ord)'!$G$3:$AH$3,"IH")</f>
        <v>214388.52871279223</v>
      </c>
      <c r="E35" s="4" t="s">
        <v>102</v>
      </c>
      <c r="F35" s="5" t="s">
        <v>103</v>
      </c>
      <c r="G35" s="10">
        <v>38</v>
      </c>
      <c r="H35" s="10">
        <v>47</v>
      </c>
      <c r="I35" s="6">
        <v>0.10502872134705063</v>
      </c>
      <c r="J35" s="12">
        <v>566628.6972503151</v>
      </c>
      <c r="K35" s="10">
        <v>54</v>
      </c>
      <c r="L35" s="10">
        <v>40</v>
      </c>
      <c r="M35" s="6">
        <v>0.27018553978556131</v>
      </c>
      <c r="N35" s="12">
        <v>214388.52871279223</v>
      </c>
      <c r="O35" s="10">
        <v>40</v>
      </c>
      <c r="P35" s="10">
        <v>41</v>
      </c>
      <c r="Q35" s="6">
        <v>0.25654111503324289</v>
      </c>
      <c r="R35" s="12">
        <v>231415.04707485426</v>
      </c>
      <c r="S35" s="10">
        <v>75</v>
      </c>
      <c r="T35" s="10">
        <v>58</v>
      </c>
      <c r="U35" s="6">
        <v>0</v>
      </c>
      <c r="V35" s="12"/>
      <c r="W35" s="10">
        <v>47</v>
      </c>
      <c r="X35" s="10">
        <v>40</v>
      </c>
      <c r="Y35" s="6">
        <v>0.30295856583630837</v>
      </c>
      <c r="Z35" s="12">
        <v>191954.37942495543</v>
      </c>
      <c r="AA35" s="10">
        <v>51</v>
      </c>
      <c r="AB35" s="10">
        <v>27</v>
      </c>
      <c r="AC35" s="6">
        <v>0.42662812948368894</v>
      </c>
      <c r="AD35" s="12">
        <v>133029.92603957644</v>
      </c>
      <c r="AE35" s="10">
        <v>37</v>
      </c>
      <c r="AF35" s="10">
        <v>34</v>
      </c>
      <c r="AG35" s="6">
        <v>0.28893674039192807</v>
      </c>
      <c r="AH35" s="12">
        <v>195067.96526316638</v>
      </c>
    </row>
    <row r="36" spans="3:34" x14ac:dyDescent="0.25">
      <c r="C36" s="2">
        <f>SUMIFS('HH activ (weight-ord)'!$G36:$AH36,'HH activ (weight-ord)'!$G$2:$AH$2,'Cuadro de mando'!$B$8,'HH activ (weight-ord)'!$G$3:$AH$3,"IH")</f>
        <v>147715.00765274497</v>
      </c>
      <c r="E36" s="4" t="s">
        <v>148</v>
      </c>
      <c r="F36" s="5" t="s">
        <v>149</v>
      </c>
      <c r="G36" s="10">
        <v>73</v>
      </c>
      <c r="H36" s="10">
        <v>58</v>
      </c>
      <c r="I36" s="6">
        <v>0</v>
      </c>
      <c r="J36" s="12"/>
      <c r="K36" s="10">
        <v>72</v>
      </c>
      <c r="L36" s="10">
        <v>30</v>
      </c>
      <c r="M36" s="6">
        <v>0.39213808586240606</v>
      </c>
      <c r="N36" s="12">
        <v>147715.00765274497</v>
      </c>
      <c r="O36" s="10">
        <v>76</v>
      </c>
      <c r="P36" s="10">
        <v>67</v>
      </c>
      <c r="Q36" s="6">
        <v>0</v>
      </c>
      <c r="R36" s="12"/>
      <c r="S36" s="10">
        <v>52</v>
      </c>
      <c r="T36" s="10">
        <v>40</v>
      </c>
      <c r="U36" s="6">
        <v>0.20403025162316579</v>
      </c>
      <c r="V36" s="12">
        <v>246433.98267520804</v>
      </c>
      <c r="W36" s="10">
        <v>72</v>
      </c>
      <c r="X36" s="10">
        <v>31</v>
      </c>
      <c r="Y36" s="6">
        <v>0.37916039288091741</v>
      </c>
      <c r="Z36" s="12">
        <v>153376.31405727426</v>
      </c>
      <c r="AA36" s="10">
        <v>67</v>
      </c>
      <c r="AB36" s="10">
        <v>31</v>
      </c>
      <c r="AC36" s="6">
        <v>0.39556398078689692</v>
      </c>
      <c r="AD36" s="12">
        <v>143476.93740647574</v>
      </c>
      <c r="AE36" s="10">
        <v>73</v>
      </c>
      <c r="AF36" s="10">
        <v>56</v>
      </c>
      <c r="AG36" s="6">
        <v>0</v>
      </c>
      <c r="AH36" s="12"/>
    </row>
    <row r="37" spans="3:34" ht="16.5" x14ac:dyDescent="0.25">
      <c r="C37" s="2">
        <f>SUMIFS('HH activ (weight-ord)'!$G37:$AH37,'HH activ (weight-ord)'!$G$2:$AH$2,'Cuadro de mando'!$B$8,'HH activ (weight-ord)'!$G$3:$AH$3,"IH")</f>
        <v>110680.12250777516</v>
      </c>
      <c r="E37" s="4" t="s">
        <v>68</v>
      </c>
      <c r="F37" s="5" t="s">
        <v>69</v>
      </c>
      <c r="G37" s="10">
        <v>35</v>
      </c>
      <c r="H37" s="10">
        <v>22</v>
      </c>
      <c r="I37" s="6">
        <v>0.40727707308659006</v>
      </c>
      <c r="J37" s="12">
        <v>146122.36112316814</v>
      </c>
      <c r="K37" s="10">
        <v>44</v>
      </c>
      <c r="L37" s="10">
        <v>18</v>
      </c>
      <c r="M37" s="6">
        <v>0.52335215250623646</v>
      </c>
      <c r="N37" s="12">
        <v>110680.12250777516</v>
      </c>
      <c r="O37" s="10">
        <v>22</v>
      </c>
      <c r="P37" s="10">
        <v>28</v>
      </c>
      <c r="Q37" s="6">
        <v>0.35275389297225623</v>
      </c>
      <c r="R37" s="12">
        <v>168297.1482237411</v>
      </c>
      <c r="S37" s="10">
        <v>76</v>
      </c>
      <c r="T37" s="10">
        <v>58</v>
      </c>
      <c r="U37" s="6">
        <v>0</v>
      </c>
      <c r="V37" s="12"/>
      <c r="W37" s="10">
        <v>30</v>
      </c>
      <c r="X37" s="10">
        <v>25</v>
      </c>
      <c r="Y37" s="6">
        <v>0.45401571920949246</v>
      </c>
      <c r="Z37" s="12">
        <v>128088.56838225351</v>
      </c>
      <c r="AA37" s="10">
        <v>41</v>
      </c>
      <c r="AB37" s="10">
        <v>15</v>
      </c>
      <c r="AC37" s="6">
        <v>0.54762241704762138</v>
      </c>
      <c r="AD37" s="12">
        <v>103637.66483044214</v>
      </c>
      <c r="AE37" s="10">
        <v>74</v>
      </c>
      <c r="AF37" s="10">
        <v>56</v>
      </c>
      <c r="AG37" s="6">
        <v>0</v>
      </c>
      <c r="AH37" s="12"/>
    </row>
    <row r="38" spans="3:34" ht="24.75" x14ac:dyDescent="0.25">
      <c r="C38" s="2">
        <f>SUMIFS('HH activ (weight-ord)'!$G38:$AH38,'HH activ (weight-ord)'!$G$2:$AH$2,'Cuadro de mando'!$B$8,'HH activ (weight-ord)'!$G$3:$AH$3,"IH")</f>
        <v>1287875.2994751169</v>
      </c>
      <c r="E38" s="4" t="s">
        <v>60</v>
      </c>
      <c r="F38" s="5" t="s">
        <v>61</v>
      </c>
      <c r="G38" s="10">
        <v>74</v>
      </c>
      <c r="H38" s="10">
        <v>58</v>
      </c>
      <c r="I38" s="6">
        <v>0</v>
      </c>
      <c r="J38" s="12"/>
      <c r="K38" s="10">
        <v>29</v>
      </c>
      <c r="L38" s="10">
        <v>66</v>
      </c>
      <c r="M38" s="6">
        <v>4.4976932454334442E-2</v>
      </c>
      <c r="N38" s="12">
        <v>1287875.2994751169</v>
      </c>
      <c r="O38" s="10">
        <v>33</v>
      </c>
      <c r="P38" s="10">
        <v>62</v>
      </c>
      <c r="Q38" s="6">
        <v>5.6982594141235701E-2</v>
      </c>
      <c r="R38" s="12">
        <v>1041852.7816565651</v>
      </c>
      <c r="S38" s="10">
        <v>35</v>
      </c>
      <c r="T38" s="10">
        <v>52</v>
      </c>
      <c r="U38" s="6">
        <v>6.2083986042827333E-2</v>
      </c>
      <c r="V38" s="12">
        <v>809870.47866155033</v>
      </c>
      <c r="W38" s="10">
        <v>34</v>
      </c>
      <c r="X38" s="10">
        <v>68</v>
      </c>
      <c r="Y38" s="6">
        <v>6.4220099626775079E-2</v>
      </c>
      <c r="Z38" s="12">
        <v>905545.51977582148</v>
      </c>
      <c r="AA38" s="10">
        <v>35</v>
      </c>
      <c r="AB38" s="10">
        <v>64</v>
      </c>
      <c r="AC38" s="6">
        <v>6.6033132146170223E-2</v>
      </c>
      <c r="AD38" s="12">
        <v>859482.30330778903</v>
      </c>
      <c r="AE38" s="10">
        <v>20</v>
      </c>
      <c r="AF38" s="10">
        <v>52</v>
      </c>
      <c r="AG38" s="6">
        <v>2.5614108703065446E-2</v>
      </c>
      <c r="AH38" s="12">
        <v>2200439.7143547619</v>
      </c>
    </row>
    <row r="39" spans="3:34" ht="16.5" x14ac:dyDescent="0.25">
      <c r="C39" s="2">
        <f>SUMIFS('HH activ (weight-ord)'!$G39:$AH39,'HH activ (weight-ord)'!$G$2:$AH$2,'Cuadro de mando'!$B$8,'HH activ (weight-ord)'!$G$3:$AH$3,"IH")</f>
        <v>2539187.519849</v>
      </c>
      <c r="E39" s="4" t="s">
        <v>142</v>
      </c>
      <c r="F39" s="5" t="s">
        <v>143</v>
      </c>
      <c r="G39" s="10">
        <v>75</v>
      </c>
      <c r="H39" s="10">
        <v>58</v>
      </c>
      <c r="I39" s="6">
        <v>0</v>
      </c>
      <c r="J39" s="12"/>
      <c r="K39" s="10">
        <v>70</v>
      </c>
      <c r="L39" s="10">
        <v>72</v>
      </c>
      <c r="M39" s="6">
        <v>2.2812289325344012E-2</v>
      </c>
      <c r="N39" s="12">
        <v>2539187.519849</v>
      </c>
      <c r="O39" s="10">
        <v>64</v>
      </c>
      <c r="P39" s="10">
        <v>63</v>
      </c>
      <c r="Q39" s="6">
        <v>3.9243119472467385E-2</v>
      </c>
      <c r="R39" s="12">
        <v>1512812.3097784107</v>
      </c>
      <c r="S39" s="10">
        <v>55</v>
      </c>
      <c r="T39" s="10">
        <v>54</v>
      </c>
      <c r="U39" s="6">
        <v>4.2467485146828791E-2</v>
      </c>
      <c r="V39" s="12">
        <v>1183964.3275292034</v>
      </c>
      <c r="W39" s="10">
        <v>68</v>
      </c>
      <c r="X39" s="10">
        <v>70</v>
      </c>
      <c r="Y39" s="6">
        <v>4.4115059329220399E-2</v>
      </c>
      <c r="Z39" s="12">
        <v>1318239.7208760772</v>
      </c>
      <c r="AA39" s="10">
        <v>63</v>
      </c>
      <c r="AB39" s="10">
        <v>66</v>
      </c>
      <c r="AC39" s="6">
        <v>4.7972798629099804E-2</v>
      </c>
      <c r="AD39" s="12">
        <v>1183051.8571662277</v>
      </c>
      <c r="AE39" s="10">
        <v>50</v>
      </c>
      <c r="AF39" s="10">
        <v>54</v>
      </c>
      <c r="AG39" s="6">
        <v>1.1602609676720367E-2</v>
      </c>
      <c r="AH39" s="12">
        <v>4857726.2881738776</v>
      </c>
    </row>
    <row r="40" spans="3:34" ht="16.5" x14ac:dyDescent="0.25">
      <c r="C40" s="2">
        <f>SUMIFS('HH activ (weight-ord)'!$G40:$AH40,'HH activ (weight-ord)'!$G$2:$AH$2,'Cuadro de mando'!$B$8,'HH activ (weight-ord)'!$G$3:$AH$3,"IH")</f>
        <v>135891.70543170281</v>
      </c>
      <c r="E40" s="4" t="s">
        <v>54</v>
      </c>
      <c r="F40" s="5" t="s">
        <v>55</v>
      </c>
      <c r="G40" s="10">
        <v>21</v>
      </c>
      <c r="H40" s="10">
        <v>32</v>
      </c>
      <c r="I40" s="6">
        <v>0.28102583137072334</v>
      </c>
      <c r="J40" s="12">
        <v>211768.0330682424</v>
      </c>
      <c r="K40" s="10">
        <v>35</v>
      </c>
      <c r="L40" s="10">
        <v>26</v>
      </c>
      <c r="M40" s="6">
        <v>0.4262561881174578</v>
      </c>
      <c r="N40" s="12">
        <v>135891.70543170281</v>
      </c>
      <c r="O40" s="10">
        <v>19</v>
      </c>
      <c r="P40" s="10">
        <v>53</v>
      </c>
      <c r="Q40" s="6">
        <v>0.16003828203468273</v>
      </c>
      <c r="R40" s="12">
        <v>370957.95741663658</v>
      </c>
      <c r="S40" s="10">
        <v>33</v>
      </c>
      <c r="T40" s="10">
        <v>25</v>
      </c>
      <c r="U40" s="6">
        <v>0.37496776840938173</v>
      </c>
      <c r="V40" s="12">
        <v>134091.49193545344</v>
      </c>
      <c r="W40" s="10">
        <v>24</v>
      </c>
      <c r="X40" s="10">
        <v>49</v>
      </c>
      <c r="Y40" s="6">
        <v>0.26089755410056692</v>
      </c>
      <c r="Z40" s="12">
        <v>222900.60823708089</v>
      </c>
      <c r="AA40" s="10">
        <v>19</v>
      </c>
      <c r="AB40" s="10">
        <v>55</v>
      </c>
      <c r="AC40" s="6">
        <v>0.15513036339089528</v>
      </c>
      <c r="AD40" s="12">
        <v>365849.13018355594</v>
      </c>
      <c r="AE40" s="10">
        <v>75</v>
      </c>
      <c r="AF40" s="10">
        <v>56</v>
      </c>
      <c r="AG40" s="6">
        <v>0</v>
      </c>
      <c r="AH40" s="12"/>
    </row>
    <row r="41" spans="3:34" ht="66" x14ac:dyDescent="0.25">
      <c r="C41" s="2">
        <f>SUMIFS('HH activ (weight-ord)'!$G41:$AH41,'HH activ (weight-ord)'!$G$2:$AH$2,'Cuadro de mando'!$B$8,'HH activ (weight-ord)'!$G$3:$AH$3,"IH")</f>
        <v>124397.81113620664</v>
      </c>
      <c r="E41" s="4" t="s">
        <v>30</v>
      </c>
      <c r="F41" s="5" t="s">
        <v>31</v>
      </c>
      <c r="G41" s="10">
        <v>76</v>
      </c>
      <c r="H41" s="10">
        <v>58</v>
      </c>
      <c r="I41" s="6">
        <v>0</v>
      </c>
      <c r="J41" s="12"/>
      <c r="K41" s="10">
        <v>10</v>
      </c>
      <c r="L41" s="10">
        <v>25</v>
      </c>
      <c r="M41" s="6">
        <v>0.46564067184972191</v>
      </c>
      <c r="N41" s="12">
        <v>124397.81113620664</v>
      </c>
      <c r="O41" s="10">
        <v>27</v>
      </c>
      <c r="P41" s="10">
        <v>11</v>
      </c>
      <c r="Q41" s="6">
        <v>0.70115644571097391</v>
      </c>
      <c r="R41" s="12">
        <v>84670.795762071022</v>
      </c>
      <c r="S41" s="10">
        <v>18</v>
      </c>
      <c r="T41" s="10">
        <v>13</v>
      </c>
      <c r="U41" s="6">
        <v>0.57079187679640375</v>
      </c>
      <c r="V41" s="12">
        <v>88088.127280157481</v>
      </c>
      <c r="W41" s="10">
        <v>18</v>
      </c>
      <c r="X41" s="10">
        <v>15</v>
      </c>
      <c r="Y41" s="6">
        <v>0.55692235588496586</v>
      </c>
      <c r="Z41" s="12">
        <v>104420.70224344707</v>
      </c>
      <c r="AA41" s="10">
        <v>20</v>
      </c>
      <c r="AB41" s="10">
        <v>10</v>
      </c>
      <c r="AC41" s="6">
        <v>0.62815533468888041</v>
      </c>
      <c r="AD41" s="12">
        <v>90350.754626207025</v>
      </c>
      <c r="AE41" s="10">
        <v>76</v>
      </c>
      <c r="AF41" s="10">
        <v>56</v>
      </c>
      <c r="AG41" s="6">
        <v>0</v>
      </c>
      <c r="AH41" s="12"/>
    </row>
    <row r="42" spans="3:34" x14ac:dyDescent="0.25">
      <c r="C42" s="2">
        <f>SUMIFS('HH activ (weight-ord)'!$G42:$AH42,'HH activ (weight-ord)'!$G$2:$AH$2,'Cuadro de mando'!$B$8,'HH activ (weight-ord)'!$G$3:$AH$3,"IH")</f>
        <v>123612.50255165574</v>
      </c>
      <c r="E42" s="4" t="s">
        <v>8</v>
      </c>
      <c r="F42" s="5" t="s">
        <v>9</v>
      </c>
      <c r="G42" s="10">
        <v>1</v>
      </c>
      <c r="H42" s="10">
        <v>16</v>
      </c>
      <c r="I42" s="6">
        <v>0.54177677913746014</v>
      </c>
      <c r="J42" s="12">
        <v>109846.50845592284</v>
      </c>
      <c r="K42" s="10">
        <v>1</v>
      </c>
      <c r="L42" s="10">
        <v>23</v>
      </c>
      <c r="M42" s="6">
        <v>0.46859888084453477</v>
      </c>
      <c r="N42" s="12">
        <v>123612.50255165574</v>
      </c>
      <c r="O42" s="10">
        <v>1</v>
      </c>
      <c r="P42" s="10">
        <v>15</v>
      </c>
      <c r="Q42" s="6">
        <v>0.5434059569656815</v>
      </c>
      <c r="R42" s="12">
        <v>109250.68717235801</v>
      </c>
      <c r="S42" s="10">
        <v>2</v>
      </c>
      <c r="T42" s="10">
        <v>15</v>
      </c>
      <c r="U42" s="6">
        <v>0.5635529230281342</v>
      </c>
      <c r="V42" s="12">
        <v>89219.637480633668</v>
      </c>
      <c r="W42" s="10">
        <v>1</v>
      </c>
      <c r="X42" s="10">
        <v>22</v>
      </c>
      <c r="Y42" s="6">
        <v>0.45924669590424477</v>
      </c>
      <c r="Z42" s="12">
        <v>126629.59584734503</v>
      </c>
      <c r="AA42" s="10">
        <v>1</v>
      </c>
      <c r="AB42" s="10">
        <v>21</v>
      </c>
      <c r="AC42" s="6">
        <v>0.49182303361251528</v>
      </c>
      <c r="AD42" s="12">
        <v>115395.79204891833</v>
      </c>
      <c r="AE42" s="10">
        <v>1</v>
      </c>
      <c r="AF42" s="10">
        <v>24</v>
      </c>
      <c r="AG42" s="6">
        <v>0.44234781896442332</v>
      </c>
      <c r="AH42" s="12">
        <v>127416.25395593551</v>
      </c>
    </row>
    <row r="43" spans="3:34" ht="16.5" x14ac:dyDescent="0.25">
      <c r="C43" s="2">
        <f>SUMIFS('HH activ (weight-ord)'!$G43:$AH43,'HH activ (weight-ord)'!$G$2:$AH$2,'Cuadro de mando'!$B$8,'HH activ (weight-ord)'!$G$3:$AH$3,"IH")</f>
        <v>190990.74692676077</v>
      </c>
      <c r="E43" s="4" t="s">
        <v>38</v>
      </c>
      <c r="F43" s="5" t="s">
        <v>39</v>
      </c>
      <c r="G43" s="10">
        <v>18</v>
      </c>
      <c r="H43" s="10">
        <v>20</v>
      </c>
      <c r="I43" s="6">
        <v>0.44045795385419179</v>
      </c>
      <c r="J43" s="12">
        <v>135114.57116391743</v>
      </c>
      <c r="K43" s="10">
        <v>13</v>
      </c>
      <c r="L43" s="10">
        <v>37</v>
      </c>
      <c r="M43" s="6">
        <v>0.30328527054931337</v>
      </c>
      <c r="N43" s="12">
        <v>190990.74692676077</v>
      </c>
      <c r="O43" s="10">
        <v>15</v>
      </c>
      <c r="P43" s="10">
        <v>26</v>
      </c>
      <c r="Q43" s="6">
        <v>0.37205307371945862</v>
      </c>
      <c r="R43" s="12">
        <v>159567.21878023972</v>
      </c>
      <c r="S43" s="10">
        <v>16</v>
      </c>
      <c r="T43" s="10">
        <v>23</v>
      </c>
      <c r="U43" s="6">
        <v>0.3911748284875245</v>
      </c>
      <c r="V43" s="12">
        <v>128535.8459493135</v>
      </c>
      <c r="W43" s="10">
        <v>12</v>
      </c>
      <c r="X43" s="10">
        <v>35</v>
      </c>
      <c r="Y43" s="6">
        <v>0.34499595822902529</v>
      </c>
      <c r="Z43" s="12">
        <v>168564.94144194422</v>
      </c>
      <c r="AA43" s="10">
        <v>16</v>
      </c>
      <c r="AB43" s="10">
        <v>30</v>
      </c>
      <c r="AC43" s="6">
        <v>0.40018589970965174</v>
      </c>
      <c r="AD43" s="12">
        <v>141819.86060177317</v>
      </c>
      <c r="AE43" s="10">
        <v>16</v>
      </c>
      <c r="AF43" s="10">
        <v>25</v>
      </c>
      <c r="AG43" s="6">
        <v>0.42017081466138334</v>
      </c>
      <c r="AH43" s="12">
        <v>134141.40171408065</v>
      </c>
    </row>
    <row r="44" spans="3:34" ht="33" x14ac:dyDescent="0.25">
      <c r="C44" s="2">
        <f>SUMIFS('HH activ (weight-ord)'!$G44:$AH44,'HH activ (weight-ord)'!$G$2:$AH$2,'Cuadro de mando'!$B$8,'HH activ (weight-ord)'!$G$3:$AH$3,"IH")</f>
        <v>139226.56695935244</v>
      </c>
      <c r="E44" s="4" t="s">
        <v>14</v>
      </c>
      <c r="F44" s="5" t="s">
        <v>15</v>
      </c>
      <c r="G44" s="10">
        <v>4</v>
      </c>
      <c r="H44" s="10">
        <v>17</v>
      </c>
      <c r="I44" s="6">
        <v>0.52339919887452269</v>
      </c>
      <c r="J44" s="12">
        <v>113703.43645675479</v>
      </c>
      <c r="K44" s="10">
        <v>3</v>
      </c>
      <c r="L44" s="10">
        <v>28</v>
      </c>
      <c r="M44" s="6">
        <v>0.41604617293342683</v>
      </c>
      <c r="N44" s="12">
        <v>139226.56695935244</v>
      </c>
      <c r="O44" s="10">
        <v>5</v>
      </c>
      <c r="P44" s="10">
        <v>18</v>
      </c>
      <c r="Q44" s="6">
        <v>0.53412534474705975</v>
      </c>
      <c r="R44" s="12">
        <v>111148.95556990945</v>
      </c>
      <c r="S44" s="10">
        <v>8</v>
      </c>
      <c r="T44" s="10">
        <v>12</v>
      </c>
      <c r="U44" s="6">
        <v>0.60888644366869082</v>
      </c>
      <c r="V44" s="12">
        <v>82576.953414781688</v>
      </c>
      <c r="W44" s="10">
        <v>4</v>
      </c>
      <c r="X44" s="10">
        <v>19</v>
      </c>
      <c r="Y44" s="6">
        <v>0.48892199216843496</v>
      </c>
      <c r="Z44" s="12">
        <v>118943.76695689482</v>
      </c>
      <c r="AA44" s="10">
        <v>5</v>
      </c>
      <c r="AB44" s="10">
        <v>18</v>
      </c>
      <c r="AC44" s="6">
        <v>0.5308256083987547</v>
      </c>
      <c r="AD44" s="12">
        <v>106917.0507482079</v>
      </c>
      <c r="AE44" s="10">
        <v>6</v>
      </c>
      <c r="AF44" s="10">
        <v>14</v>
      </c>
      <c r="AG44" s="6">
        <v>0.53615754272727068</v>
      </c>
      <c r="AH44" s="12">
        <v>105122.65061371183</v>
      </c>
    </row>
    <row r="45" spans="3:34" ht="24.75" x14ac:dyDescent="0.25">
      <c r="C45" s="2">
        <f>SUMIFS('HH activ (weight-ord)'!$G45:$AH45,'HH activ (weight-ord)'!$G$2:$AH$2,'Cuadro de mando'!$B$8,'HH activ (weight-ord)'!$G$3:$AH$3,"IH")</f>
        <v>120008.13652287752</v>
      </c>
      <c r="E45" s="4" t="s">
        <v>12</v>
      </c>
      <c r="F45" s="5" t="s">
        <v>13</v>
      </c>
      <c r="G45" s="10">
        <v>2</v>
      </c>
      <c r="H45" s="10">
        <v>15</v>
      </c>
      <c r="I45" s="6">
        <v>0.54226330654993238</v>
      </c>
      <c r="J45" s="12">
        <v>109747.95239121658</v>
      </c>
      <c r="K45" s="10">
        <v>2</v>
      </c>
      <c r="L45" s="10">
        <v>21</v>
      </c>
      <c r="M45" s="6">
        <v>0.48267294228883983</v>
      </c>
      <c r="N45" s="12">
        <v>120008.13652287752</v>
      </c>
      <c r="O45" s="10">
        <v>3</v>
      </c>
      <c r="P45" s="10">
        <v>16</v>
      </c>
      <c r="Q45" s="6">
        <v>0.5422261254555435</v>
      </c>
      <c r="R45" s="12">
        <v>109488.40608182938</v>
      </c>
      <c r="S45" s="10">
        <v>3</v>
      </c>
      <c r="T45" s="10">
        <v>14</v>
      </c>
      <c r="U45" s="6">
        <v>0.56594722437606637</v>
      </c>
      <c r="V45" s="12">
        <v>88842.184090845578</v>
      </c>
      <c r="W45" s="10">
        <v>2</v>
      </c>
      <c r="X45" s="10">
        <v>16</v>
      </c>
      <c r="Y45" s="6">
        <v>0.52748641440424104</v>
      </c>
      <c r="Z45" s="12">
        <v>110247.81285080906</v>
      </c>
      <c r="AA45" s="10">
        <v>2</v>
      </c>
      <c r="AB45" s="10">
        <v>17</v>
      </c>
      <c r="AC45" s="6">
        <v>0.53132177088392885</v>
      </c>
      <c r="AD45" s="12">
        <v>106817.20874565176</v>
      </c>
      <c r="AE45" s="10">
        <v>2</v>
      </c>
      <c r="AF45" s="10">
        <v>15</v>
      </c>
      <c r="AG45" s="6">
        <v>0.53072737507489198</v>
      </c>
      <c r="AH45" s="12">
        <v>106198.21905751846</v>
      </c>
    </row>
    <row r="46" spans="3:34" ht="16.5" x14ac:dyDescent="0.25">
      <c r="C46" s="2">
        <f>SUMIFS('HH activ (weight-ord)'!$G46:$AH46,'HH activ (weight-ord)'!$G$2:$AH$2,'Cuadro de mando'!$B$8,'HH activ (weight-ord)'!$G$3:$AH$3,"IH")</f>
        <v>140777.78575542464</v>
      </c>
      <c r="E46" s="4" t="s">
        <v>22</v>
      </c>
      <c r="F46" s="5" t="s">
        <v>23</v>
      </c>
      <c r="G46" s="10">
        <v>7</v>
      </c>
      <c r="H46" s="10">
        <v>27</v>
      </c>
      <c r="I46" s="6">
        <v>0.35239177485948392</v>
      </c>
      <c r="J46" s="12">
        <v>168881.03467930303</v>
      </c>
      <c r="K46" s="10">
        <v>7</v>
      </c>
      <c r="L46" s="10">
        <v>29</v>
      </c>
      <c r="M46" s="6">
        <v>0.41146179451018988</v>
      </c>
      <c r="N46" s="12">
        <v>140777.78575542464</v>
      </c>
      <c r="O46" s="10">
        <v>7</v>
      </c>
      <c r="P46" s="10">
        <v>25</v>
      </c>
      <c r="Q46" s="6">
        <v>0.40427842101640493</v>
      </c>
      <c r="R46" s="12">
        <v>146847.99169541744</v>
      </c>
      <c r="S46" s="10">
        <v>7</v>
      </c>
      <c r="T46" s="10">
        <v>24</v>
      </c>
      <c r="U46" s="6">
        <v>0.37597159445803208</v>
      </c>
      <c r="V46" s="12">
        <v>133733.47411045994</v>
      </c>
      <c r="W46" s="10">
        <v>6</v>
      </c>
      <c r="X46" s="10">
        <v>41</v>
      </c>
      <c r="Y46" s="6">
        <v>0.29634950872980587</v>
      </c>
      <c r="Z46" s="12">
        <v>196235.2620250324</v>
      </c>
      <c r="AA46" s="10">
        <v>8</v>
      </c>
      <c r="AB46" s="10">
        <v>32</v>
      </c>
      <c r="AC46" s="6">
        <v>0.37481699632976073</v>
      </c>
      <c r="AD46" s="12">
        <v>151418.71651328757</v>
      </c>
      <c r="AE46" s="10">
        <v>8</v>
      </c>
      <c r="AF46" s="10">
        <v>22</v>
      </c>
      <c r="AG46" s="6">
        <v>0.45121062841314385</v>
      </c>
      <c r="AH46" s="12">
        <v>124913.50710475264</v>
      </c>
    </row>
    <row r="47" spans="3:34" ht="24.75" x14ac:dyDescent="0.25">
      <c r="C47" s="2">
        <f>SUMIFS('HH activ (weight-ord)'!$G47:$AH47,'HH activ (weight-ord)'!$G$2:$AH$2,'Cuadro de mando'!$B$8,'HH activ (weight-ord)'!$G$3:$AH$3,"IH")</f>
        <v>0</v>
      </c>
      <c r="E47" s="4" t="s">
        <v>158</v>
      </c>
      <c r="F47" s="5" t="s">
        <v>159</v>
      </c>
      <c r="G47" s="10">
        <v>77</v>
      </c>
      <c r="H47" s="10">
        <v>58</v>
      </c>
      <c r="I47" s="6">
        <v>0</v>
      </c>
      <c r="J47" s="12"/>
      <c r="K47" s="10">
        <v>79</v>
      </c>
      <c r="L47" s="10">
        <v>73</v>
      </c>
      <c r="M47" s="6">
        <v>0</v>
      </c>
      <c r="N47" s="12"/>
      <c r="O47" s="10">
        <v>77</v>
      </c>
      <c r="P47" s="10">
        <v>67</v>
      </c>
      <c r="Q47" s="6">
        <v>0</v>
      </c>
      <c r="R47" s="12"/>
      <c r="S47" s="10">
        <v>77</v>
      </c>
      <c r="T47" s="10">
        <v>58</v>
      </c>
      <c r="U47" s="6">
        <v>0</v>
      </c>
      <c r="V47" s="12"/>
      <c r="W47" s="10">
        <v>80</v>
      </c>
      <c r="X47" s="10">
        <v>73</v>
      </c>
      <c r="Y47" s="6">
        <v>0</v>
      </c>
      <c r="Z47" s="12"/>
      <c r="AA47" s="10">
        <v>61</v>
      </c>
      <c r="AB47" s="10">
        <v>63</v>
      </c>
      <c r="AC47" s="6">
        <v>6.8258749456180476E-2</v>
      </c>
      <c r="AD47" s="12">
        <v>831458.36927545967</v>
      </c>
      <c r="AE47" s="10">
        <v>77</v>
      </c>
      <c r="AF47" s="10">
        <v>56</v>
      </c>
      <c r="AG47" s="6">
        <v>0</v>
      </c>
      <c r="AH47" s="12"/>
    </row>
    <row r="48" spans="3:34" ht="16.5" x14ac:dyDescent="0.25">
      <c r="C48" s="2">
        <f>SUMIFS('HH activ (weight-ord)'!$G48:$AH48,'HH activ (weight-ord)'!$G$2:$AH$2,'Cuadro de mando'!$B$8,'HH activ (weight-ord)'!$G$3:$AH$3,"IH")</f>
        <v>120709.95470672964</v>
      </c>
      <c r="E48" s="4" t="s">
        <v>46</v>
      </c>
      <c r="F48" s="5" t="s">
        <v>47</v>
      </c>
      <c r="G48" s="10">
        <v>17</v>
      </c>
      <c r="H48" s="10">
        <v>24</v>
      </c>
      <c r="I48" s="6">
        <v>0.37669214097423465</v>
      </c>
      <c r="J48" s="12">
        <v>157986.53881344511</v>
      </c>
      <c r="K48" s="10">
        <v>26</v>
      </c>
      <c r="L48" s="10">
        <v>22</v>
      </c>
      <c r="M48" s="6">
        <v>0.47986663978814953</v>
      </c>
      <c r="N48" s="12">
        <v>120709.95470672964</v>
      </c>
      <c r="O48" s="10">
        <v>17</v>
      </c>
      <c r="P48" s="10">
        <v>27</v>
      </c>
      <c r="Q48" s="6">
        <v>0.35465163501356733</v>
      </c>
      <c r="R48" s="12">
        <v>167396.58964150096</v>
      </c>
      <c r="S48" s="10">
        <v>25</v>
      </c>
      <c r="T48" s="10">
        <v>20</v>
      </c>
      <c r="U48" s="6">
        <v>0.46784272321981368</v>
      </c>
      <c r="V48" s="12">
        <v>107471.98791012887</v>
      </c>
      <c r="W48" s="10">
        <v>17</v>
      </c>
      <c r="X48" s="10">
        <v>34</v>
      </c>
      <c r="Y48" s="6">
        <v>0.35608554619108779</v>
      </c>
      <c r="Z48" s="12">
        <v>163315.31599256635</v>
      </c>
      <c r="AA48" s="10">
        <v>18</v>
      </c>
      <c r="AB48" s="10">
        <v>33</v>
      </c>
      <c r="AC48" s="6">
        <v>0.37290194431143686</v>
      </c>
      <c r="AD48" s="12">
        <v>152196.33305054167</v>
      </c>
      <c r="AE48" s="10">
        <v>22</v>
      </c>
      <c r="AF48" s="10">
        <v>21</v>
      </c>
      <c r="AG48" s="6">
        <v>0.45410518645237313</v>
      </c>
      <c r="AH48" s="12">
        <v>124117.28321877791</v>
      </c>
    </row>
    <row r="49" spans="3:34" ht="16.5" x14ac:dyDescent="0.25">
      <c r="C49" s="2">
        <f>SUMIFS('HH activ (weight-ord)'!$G49:$AH49,'HH activ (weight-ord)'!$G$2:$AH$2,'Cuadro de mando'!$B$8,'HH activ (weight-ord)'!$G$3:$AH$3,"IH")</f>
        <v>70087.028994818771</v>
      </c>
      <c r="E49" s="4" t="s">
        <v>130</v>
      </c>
      <c r="F49" s="5" t="s">
        <v>131</v>
      </c>
      <c r="G49" s="10">
        <v>45</v>
      </c>
      <c r="H49" s="10">
        <v>6</v>
      </c>
      <c r="I49" s="6">
        <v>0.74592909876768132</v>
      </c>
      <c r="J49" s="12">
        <v>79782.767087466418</v>
      </c>
      <c r="K49" s="10">
        <v>63</v>
      </c>
      <c r="L49" s="10">
        <v>4</v>
      </c>
      <c r="M49" s="6">
        <v>0.82646790975231943</v>
      </c>
      <c r="N49" s="12">
        <v>70087.028994818771</v>
      </c>
      <c r="O49" s="10">
        <v>65</v>
      </c>
      <c r="P49" s="10">
        <v>1</v>
      </c>
      <c r="Q49" s="6">
        <v>1.019532971033958</v>
      </c>
      <c r="R49" s="12">
        <v>58230.067980877619</v>
      </c>
      <c r="S49" s="10">
        <v>46</v>
      </c>
      <c r="T49" s="10">
        <v>6</v>
      </c>
      <c r="U49" s="6">
        <v>0.71952340896088018</v>
      </c>
      <c r="V49" s="12">
        <v>69879.571487930909</v>
      </c>
      <c r="W49" s="10">
        <v>61</v>
      </c>
      <c r="X49" s="10">
        <v>3</v>
      </c>
      <c r="Y49" s="6">
        <v>0.98553130999467098</v>
      </c>
      <c r="Z49" s="12">
        <v>59007.991838328846</v>
      </c>
      <c r="AA49" s="10">
        <v>53</v>
      </c>
      <c r="AB49" s="10">
        <v>3</v>
      </c>
      <c r="AC49" s="6">
        <v>0.85972325176920628</v>
      </c>
      <c r="AD49" s="12">
        <v>66014.625514460029</v>
      </c>
      <c r="AE49" s="10">
        <v>78</v>
      </c>
      <c r="AF49" s="10">
        <v>56</v>
      </c>
      <c r="AG49" s="6">
        <v>0</v>
      </c>
      <c r="AH49" s="12"/>
    </row>
    <row r="50" spans="3:34" x14ac:dyDescent="0.25">
      <c r="C50" s="2">
        <f>SUMIFS('HH activ (weight-ord)'!$G50:$AH50,'HH activ (weight-ord)'!$G$2:$AH$2,'Cuadro de mando'!$B$8,'HH activ (weight-ord)'!$G$3:$AH$3,"IH")</f>
        <v>203755.02160023071</v>
      </c>
      <c r="E50" s="4" t="s">
        <v>28</v>
      </c>
      <c r="F50" s="5" t="s">
        <v>29</v>
      </c>
      <c r="G50" s="10">
        <v>10</v>
      </c>
      <c r="H50" s="10">
        <v>41</v>
      </c>
      <c r="I50" s="6">
        <v>0.14891637257723872</v>
      </c>
      <c r="J50" s="12">
        <v>399635.62448365649</v>
      </c>
      <c r="K50" s="10">
        <v>19</v>
      </c>
      <c r="L50" s="10">
        <v>39</v>
      </c>
      <c r="M50" s="6">
        <v>0.28428590323406533</v>
      </c>
      <c r="N50" s="12">
        <v>203755.02160023071</v>
      </c>
      <c r="O50" s="10">
        <v>10</v>
      </c>
      <c r="P50" s="10">
        <v>45</v>
      </c>
      <c r="Q50" s="6">
        <v>0.23406060510487678</v>
      </c>
      <c r="R50" s="12">
        <v>253641.46258381417</v>
      </c>
      <c r="S50" s="10">
        <v>12</v>
      </c>
      <c r="T50" s="10">
        <v>44</v>
      </c>
      <c r="U50" s="6">
        <v>0.12897001349111781</v>
      </c>
      <c r="V50" s="12">
        <v>389857.96878422727</v>
      </c>
      <c r="W50" s="10">
        <v>16</v>
      </c>
      <c r="X50" s="10">
        <v>46</v>
      </c>
      <c r="Y50" s="6">
        <v>0.26966349688240232</v>
      </c>
      <c r="Z50" s="12">
        <v>215654.78520047368</v>
      </c>
      <c r="AA50" s="10">
        <v>12</v>
      </c>
      <c r="AB50" s="10">
        <v>50</v>
      </c>
      <c r="AC50" s="6">
        <v>0.22896436623320812</v>
      </c>
      <c r="AD50" s="12">
        <v>247873.97901825371</v>
      </c>
      <c r="AE50" s="10">
        <v>9</v>
      </c>
      <c r="AF50" s="10">
        <v>47</v>
      </c>
      <c r="AG50" s="6">
        <v>0.15112896988435454</v>
      </c>
      <c r="AH50" s="12">
        <v>372941.74691426911</v>
      </c>
    </row>
    <row r="51" spans="3:34" x14ac:dyDescent="0.25">
      <c r="C51" s="2">
        <f>SUMIFS('HH activ (weight-ord)'!$G51:$AH51,'HH activ (weight-ord)'!$G$2:$AH$2,'Cuadro de mando'!$B$8,'HH activ (weight-ord)'!$G$3:$AH$3,"IH")</f>
        <v>197101.05089103855</v>
      </c>
      <c r="E51" s="4" t="s">
        <v>18</v>
      </c>
      <c r="F51" s="5" t="s">
        <v>19</v>
      </c>
      <c r="G51" s="10">
        <v>6</v>
      </c>
      <c r="H51" s="10">
        <v>36</v>
      </c>
      <c r="I51" s="6">
        <v>0.25492980693286316</v>
      </c>
      <c r="J51" s="12">
        <v>233445.77970993589</v>
      </c>
      <c r="K51" s="10">
        <v>6</v>
      </c>
      <c r="L51" s="10">
        <v>38</v>
      </c>
      <c r="M51" s="6">
        <v>0.2938831634445217</v>
      </c>
      <c r="N51" s="12">
        <v>197101.05089103855</v>
      </c>
      <c r="O51" s="10">
        <v>8</v>
      </c>
      <c r="P51" s="10">
        <v>36</v>
      </c>
      <c r="Q51" s="6">
        <v>0.2960847430755264</v>
      </c>
      <c r="R51" s="12">
        <v>200508.38687392222</v>
      </c>
      <c r="S51" s="10">
        <v>6</v>
      </c>
      <c r="T51" s="10">
        <v>34</v>
      </c>
      <c r="U51" s="6">
        <v>0.26779300589042343</v>
      </c>
      <c r="V51" s="12">
        <v>187756.91070249735</v>
      </c>
      <c r="W51" s="10">
        <v>7</v>
      </c>
      <c r="X51" s="10">
        <v>51</v>
      </c>
      <c r="Y51" s="6">
        <v>0.26061632540015184</v>
      </c>
      <c r="Z51" s="12">
        <v>223141.13825100075</v>
      </c>
      <c r="AA51" s="10">
        <v>6</v>
      </c>
      <c r="AB51" s="10">
        <v>45</v>
      </c>
      <c r="AC51" s="6">
        <v>0.26248016462900026</v>
      </c>
      <c r="AD51" s="12">
        <v>216223.22811263378</v>
      </c>
      <c r="AE51" s="10">
        <v>4</v>
      </c>
      <c r="AF51" s="10">
        <v>43</v>
      </c>
      <c r="AG51" s="6">
        <v>0.23260685308296183</v>
      </c>
      <c r="AH51" s="12">
        <v>242307.1431086465</v>
      </c>
    </row>
    <row r="52" spans="3:34" x14ac:dyDescent="0.25">
      <c r="C52" s="2">
        <f>SUMIFS('HH activ (weight-ord)'!$G52:$AH52,'HH activ (weight-ord)'!$G$2:$AH$2,'Cuadro de mando'!$B$8,'HH activ (weight-ord)'!$G$3:$AH$3,"IH")</f>
        <v>108285.81670077596</v>
      </c>
      <c r="E52" s="4" t="s">
        <v>138</v>
      </c>
      <c r="F52" s="5" t="s">
        <v>139</v>
      </c>
      <c r="G52" s="10">
        <v>78</v>
      </c>
      <c r="H52" s="10">
        <v>58</v>
      </c>
      <c r="I52" s="6">
        <v>0</v>
      </c>
      <c r="J52" s="12"/>
      <c r="K52" s="10">
        <v>71</v>
      </c>
      <c r="L52" s="10">
        <v>16</v>
      </c>
      <c r="M52" s="6">
        <v>0.53492398283479903</v>
      </c>
      <c r="N52" s="12">
        <v>108285.81670077596</v>
      </c>
      <c r="O52" s="10">
        <v>61</v>
      </c>
      <c r="P52" s="10">
        <v>24</v>
      </c>
      <c r="Q52" s="6">
        <v>0.43232208243173603</v>
      </c>
      <c r="R52" s="12">
        <v>137322.32662768892</v>
      </c>
      <c r="S52" s="10">
        <v>53</v>
      </c>
      <c r="T52" s="10">
        <v>22</v>
      </c>
      <c r="U52" s="6">
        <v>0.40597208829518622</v>
      </c>
      <c r="V52" s="12">
        <v>123850.84823162157</v>
      </c>
      <c r="W52" s="10">
        <v>66</v>
      </c>
      <c r="X52" s="10">
        <v>23</v>
      </c>
      <c r="Y52" s="6">
        <v>0.45778206803840227</v>
      </c>
      <c r="Z52" s="12">
        <v>127034.73455343964</v>
      </c>
      <c r="AA52" s="10">
        <v>66</v>
      </c>
      <c r="AB52" s="10">
        <v>16</v>
      </c>
      <c r="AC52" s="6">
        <v>0.53720344947536913</v>
      </c>
      <c r="AD52" s="12">
        <v>105647.69933447753</v>
      </c>
      <c r="AE52" s="10">
        <v>48</v>
      </c>
      <c r="AF52" s="10">
        <v>26</v>
      </c>
      <c r="AG52" s="6">
        <v>0.38661434345399054</v>
      </c>
      <c r="AH52" s="12">
        <v>145784.30157165808</v>
      </c>
    </row>
    <row r="53" spans="3:34" ht="49.5" x14ac:dyDescent="0.25">
      <c r="C53" s="2">
        <f>SUMIFS('HH activ (weight-ord)'!$G53:$AH53,'HH activ (weight-ord)'!$G$2:$AH$2,'Cuadro de mando'!$B$8,'HH activ (weight-ord)'!$G$3:$AH$3,"IH")</f>
        <v>88888.00727013615</v>
      </c>
      <c r="E53" s="4" t="s">
        <v>134</v>
      </c>
      <c r="F53" s="5" t="s">
        <v>135</v>
      </c>
      <c r="G53" s="10">
        <v>47</v>
      </c>
      <c r="H53" s="10">
        <v>5</v>
      </c>
      <c r="I53" s="6">
        <v>0.74917256674714328</v>
      </c>
      <c r="J53" s="12">
        <v>79437.355546992316</v>
      </c>
      <c r="K53" s="10">
        <v>50</v>
      </c>
      <c r="L53" s="10">
        <v>10</v>
      </c>
      <c r="M53" s="6">
        <v>0.65165911727620796</v>
      </c>
      <c r="N53" s="12">
        <v>88888.00727013615</v>
      </c>
      <c r="O53" s="10">
        <v>57</v>
      </c>
      <c r="P53" s="10">
        <v>4</v>
      </c>
      <c r="Q53" s="6">
        <v>0.82348876279414718</v>
      </c>
      <c r="R53" s="12">
        <v>72092.634282726678</v>
      </c>
      <c r="S53" s="10">
        <v>78</v>
      </c>
      <c r="T53" s="10">
        <v>58</v>
      </c>
      <c r="U53" s="6">
        <v>0</v>
      </c>
      <c r="V53" s="12"/>
      <c r="W53" s="10">
        <v>65</v>
      </c>
      <c r="X53" s="10">
        <v>5</v>
      </c>
      <c r="Y53" s="6">
        <v>0.88397900610572344</v>
      </c>
      <c r="Z53" s="12">
        <v>65786.883053677258</v>
      </c>
      <c r="AA53" s="10">
        <v>79</v>
      </c>
      <c r="AB53" s="10">
        <v>69</v>
      </c>
      <c r="AC53" s="6">
        <v>0</v>
      </c>
      <c r="AD53" s="12"/>
      <c r="AE53" s="10">
        <v>79</v>
      </c>
      <c r="AF53" s="10">
        <v>56</v>
      </c>
      <c r="AG53" s="6">
        <v>0</v>
      </c>
      <c r="AH53" s="12"/>
    </row>
    <row r="54" spans="3:34" x14ac:dyDescent="0.25">
      <c r="C54" s="2">
        <f>SUMIFS('HH activ (weight-ord)'!$G54:$AH54,'HH activ (weight-ord)'!$G$2:$AH$2,'Cuadro de mando'!$B$8,'HH activ (weight-ord)'!$G$3:$AH$3,"IH")</f>
        <v>160039.34934199721</v>
      </c>
      <c r="E54" s="4" t="s">
        <v>88</v>
      </c>
      <c r="F54" s="5" t="s">
        <v>89</v>
      </c>
      <c r="G54" s="10">
        <v>79</v>
      </c>
      <c r="H54" s="10">
        <v>58</v>
      </c>
      <c r="I54" s="6">
        <v>0</v>
      </c>
      <c r="J54" s="12"/>
      <c r="K54" s="10">
        <v>31</v>
      </c>
      <c r="L54" s="10">
        <v>31</v>
      </c>
      <c r="M54" s="6">
        <v>0.36194023902406353</v>
      </c>
      <c r="N54" s="12">
        <v>160039.34934199721</v>
      </c>
      <c r="O54" s="10">
        <v>51</v>
      </c>
      <c r="P54" s="10">
        <v>20</v>
      </c>
      <c r="Q54" s="6">
        <v>0.47412069159651149</v>
      </c>
      <c r="R54" s="12">
        <v>125215.95295101928</v>
      </c>
      <c r="S54" s="10">
        <v>79</v>
      </c>
      <c r="T54" s="10">
        <v>58</v>
      </c>
      <c r="U54" s="6">
        <v>0</v>
      </c>
      <c r="V54" s="12"/>
      <c r="W54" s="10">
        <v>45</v>
      </c>
      <c r="X54" s="10">
        <v>26</v>
      </c>
      <c r="Y54" s="6">
        <v>0.44370294518675224</v>
      </c>
      <c r="Z54" s="12">
        <v>131065.66933448294</v>
      </c>
      <c r="AA54" s="10">
        <v>37</v>
      </c>
      <c r="AB54" s="10">
        <v>28</v>
      </c>
      <c r="AC54" s="6">
        <v>0.42020629380106095</v>
      </c>
      <c r="AD54" s="12">
        <v>135062.9663307406</v>
      </c>
      <c r="AE54" s="10">
        <v>31</v>
      </c>
      <c r="AF54" s="10">
        <v>27</v>
      </c>
      <c r="AG54" s="6">
        <v>0.36712429714173839</v>
      </c>
      <c r="AH54" s="12">
        <v>153523.75878370408</v>
      </c>
    </row>
    <row r="55" spans="3:34" ht="33" x14ac:dyDescent="0.25">
      <c r="C55" s="2">
        <f>SUMIFS('HH activ (weight-ord)'!$G55:$AH55,'HH activ (weight-ord)'!$G$2:$AH$2,'Cuadro de mando'!$B$8,'HH activ (weight-ord)'!$G$3:$AH$3,"IH")</f>
        <v>65141.539626280217</v>
      </c>
      <c r="E55" s="4" t="s">
        <v>74</v>
      </c>
      <c r="F55" s="5" t="s">
        <v>75</v>
      </c>
      <c r="G55" s="10">
        <v>36</v>
      </c>
      <c r="H55" s="10">
        <v>2</v>
      </c>
      <c r="I55" s="6">
        <v>0.87684173699497581</v>
      </c>
      <c r="J55" s="12">
        <v>67871.184775829912</v>
      </c>
      <c r="K55" s="10">
        <v>43</v>
      </c>
      <c r="L55" s="10">
        <v>3</v>
      </c>
      <c r="M55" s="6">
        <v>0.88921263891542068</v>
      </c>
      <c r="N55" s="12">
        <v>65141.539626280217</v>
      </c>
      <c r="O55" s="10">
        <v>49</v>
      </c>
      <c r="P55" s="10">
        <v>3</v>
      </c>
      <c r="Q55" s="6">
        <v>0.90520110811951193</v>
      </c>
      <c r="R55" s="12">
        <v>65584.84482568191</v>
      </c>
      <c r="S55" s="10">
        <v>36</v>
      </c>
      <c r="T55" s="10">
        <v>4</v>
      </c>
      <c r="U55" s="6">
        <v>0.86545295646926834</v>
      </c>
      <c r="V55" s="12">
        <v>58096.730871248677</v>
      </c>
      <c r="W55" s="10">
        <v>23</v>
      </c>
      <c r="X55" s="10">
        <v>7</v>
      </c>
      <c r="Y55" s="6">
        <v>0.78202542748446813</v>
      </c>
      <c r="Z55" s="12">
        <v>74363.596697420799</v>
      </c>
      <c r="AA55" s="10">
        <v>26</v>
      </c>
      <c r="AB55" s="10">
        <v>5</v>
      </c>
      <c r="AC55" s="6">
        <v>0.82018269335773231</v>
      </c>
      <c r="AD55" s="12">
        <v>69197.154452592105</v>
      </c>
      <c r="AE55" s="10">
        <v>39</v>
      </c>
      <c r="AF55" s="10">
        <v>3</v>
      </c>
      <c r="AG55" s="6">
        <v>0.89115925915848127</v>
      </c>
      <c r="AH55" s="12">
        <v>63246.048850177329</v>
      </c>
    </row>
    <row r="56" spans="3:34" ht="16.5" x14ac:dyDescent="0.25">
      <c r="C56" s="2">
        <f>SUMIFS('HH activ (weight-ord)'!$G56:$AH56,'HH activ (weight-ord)'!$G$2:$AH$2,'Cuadro de mando'!$B$8,'HH activ (weight-ord)'!$G$3:$AH$3,"IH")</f>
        <v>160221.59109036275</v>
      </c>
      <c r="E56" s="4" t="s">
        <v>20</v>
      </c>
      <c r="F56" s="5" t="s">
        <v>21</v>
      </c>
      <c r="G56" s="10">
        <v>8</v>
      </c>
      <c r="H56" s="10">
        <v>30</v>
      </c>
      <c r="I56" s="6">
        <v>0.33057252614705512</v>
      </c>
      <c r="J56" s="12">
        <v>180027.9298596993</v>
      </c>
      <c r="K56" s="10">
        <v>8</v>
      </c>
      <c r="L56" s="10">
        <v>32</v>
      </c>
      <c r="M56" s="6">
        <v>0.36152855529583</v>
      </c>
      <c r="N56" s="12">
        <v>160221.59109036275</v>
      </c>
      <c r="O56" s="10">
        <v>6</v>
      </c>
      <c r="P56" s="10">
        <v>31</v>
      </c>
      <c r="Q56" s="6">
        <v>0.3300430178838803</v>
      </c>
      <c r="R56" s="12">
        <v>179877.98861099037</v>
      </c>
      <c r="S56" s="10">
        <v>5</v>
      </c>
      <c r="T56" s="10">
        <v>32</v>
      </c>
      <c r="U56" s="6">
        <v>0.28271814767553488</v>
      </c>
      <c r="V56" s="12">
        <v>177844.92402456616</v>
      </c>
      <c r="W56" s="10">
        <v>8</v>
      </c>
      <c r="X56" s="10">
        <v>42</v>
      </c>
      <c r="Y56" s="6">
        <v>0.28316217507923708</v>
      </c>
      <c r="Z56" s="12">
        <v>205374.26469587552</v>
      </c>
      <c r="AA56" s="10">
        <v>7</v>
      </c>
      <c r="AB56" s="10">
        <v>46</v>
      </c>
      <c r="AC56" s="6">
        <v>0.26007352125142352</v>
      </c>
      <c r="AD56" s="12">
        <v>218224.09385825679</v>
      </c>
      <c r="AE56" s="10">
        <v>7</v>
      </c>
      <c r="AF56" s="10">
        <v>42</v>
      </c>
      <c r="AG56" s="6">
        <v>0.23457141713175703</v>
      </c>
      <c r="AH56" s="12">
        <v>240277.79141721627</v>
      </c>
    </row>
    <row r="57" spans="3:34" ht="24.75" x14ac:dyDescent="0.25">
      <c r="C57" s="2">
        <f>SUMIFS('HH activ (weight-ord)'!$G57:$AH57,'HH activ (weight-ord)'!$G$2:$AH$2,'Cuadro de mando'!$B$8,'HH activ (weight-ord)'!$G$3:$AH$3,"IH")</f>
        <v>0</v>
      </c>
      <c r="E57" s="4" t="s">
        <v>168</v>
      </c>
      <c r="F57" s="5" t="s">
        <v>169</v>
      </c>
      <c r="G57" s="10">
        <v>80</v>
      </c>
      <c r="H57" s="10">
        <v>58</v>
      </c>
      <c r="I57" s="6">
        <v>0</v>
      </c>
      <c r="J57" s="12"/>
      <c r="K57" s="10">
        <v>80</v>
      </c>
      <c r="L57" s="10">
        <v>73</v>
      </c>
      <c r="M57" s="6">
        <v>0</v>
      </c>
      <c r="N57" s="12"/>
      <c r="O57" s="10">
        <v>78</v>
      </c>
      <c r="P57" s="10">
        <v>67</v>
      </c>
      <c r="Q57" s="6">
        <v>0</v>
      </c>
      <c r="R57" s="12"/>
      <c r="S57" s="10">
        <v>80</v>
      </c>
      <c r="T57" s="10">
        <v>58</v>
      </c>
      <c r="U57" s="6">
        <v>0</v>
      </c>
      <c r="V57" s="12"/>
      <c r="W57" s="10">
        <v>81</v>
      </c>
      <c r="X57" s="10">
        <v>73</v>
      </c>
      <c r="Y57" s="6">
        <v>0</v>
      </c>
      <c r="Z57" s="12"/>
      <c r="AA57" s="10">
        <v>80</v>
      </c>
      <c r="AB57" s="10">
        <v>69</v>
      </c>
      <c r="AC57" s="6">
        <v>0</v>
      </c>
      <c r="AD57" s="12"/>
      <c r="AE57" s="10">
        <v>80</v>
      </c>
      <c r="AF57" s="10">
        <v>56</v>
      </c>
      <c r="AG57" s="6">
        <v>0</v>
      </c>
      <c r="AH57" s="12"/>
    </row>
    <row r="58" spans="3:34" ht="24.75" x14ac:dyDescent="0.25">
      <c r="C58" s="2">
        <f>SUMIFS('HH activ (weight-ord)'!$G58:$AH58,'HH activ (weight-ord)'!$G$2:$AH$2,'Cuadro de mando'!$B$8,'HH activ (weight-ord)'!$G$3:$AH$3,"IH")</f>
        <v>248003.77544056647</v>
      </c>
      <c r="E58" s="4" t="s">
        <v>106</v>
      </c>
      <c r="F58" s="5" t="s">
        <v>107</v>
      </c>
      <c r="G58" s="10">
        <v>44</v>
      </c>
      <c r="H58" s="10">
        <v>34</v>
      </c>
      <c r="I58" s="6">
        <v>0.26723366333853377</v>
      </c>
      <c r="J58" s="12">
        <v>222697.5703856404</v>
      </c>
      <c r="K58" s="10">
        <v>42</v>
      </c>
      <c r="L58" s="10">
        <v>46</v>
      </c>
      <c r="M58" s="6">
        <v>0.23356370382345082</v>
      </c>
      <c r="N58" s="12">
        <v>248003.77544056647</v>
      </c>
      <c r="O58" s="10">
        <v>46</v>
      </c>
      <c r="P58" s="10">
        <v>39</v>
      </c>
      <c r="Q58" s="6">
        <v>0.27700731267112</v>
      </c>
      <c r="R58" s="12">
        <v>214317.3537174385</v>
      </c>
      <c r="S58" s="10">
        <v>38</v>
      </c>
      <c r="T58" s="10">
        <v>38</v>
      </c>
      <c r="U58" s="6">
        <v>0.21492343843876424</v>
      </c>
      <c r="V58" s="12">
        <v>233943.71437086095</v>
      </c>
      <c r="W58" s="10">
        <v>44</v>
      </c>
      <c r="X58" s="10">
        <v>52</v>
      </c>
      <c r="Y58" s="6">
        <v>0.23628680025770887</v>
      </c>
      <c r="Z58" s="12">
        <v>246117.10613185551</v>
      </c>
      <c r="AA58" s="10">
        <v>45</v>
      </c>
      <c r="AB58" s="10">
        <v>47</v>
      </c>
      <c r="AC58" s="6">
        <v>0.25987700478143216</v>
      </c>
      <c r="AD58" s="12">
        <v>218389.11280107612</v>
      </c>
      <c r="AE58" s="10">
        <v>43</v>
      </c>
      <c r="AF58" s="10">
        <v>38</v>
      </c>
      <c r="AG58" s="6">
        <v>0.25859512405380691</v>
      </c>
      <c r="AH58" s="12">
        <v>217955.7802733265</v>
      </c>
    </row>
    <row r="59" spans="3:34" x14ac:dyDescent="0.25">
      <c r="C59" s="2">
        <f>SUMIFS('HH activ (weight-ord)'!$G59:$AH59,'HH activ (weight-ord)'!$G$2:$AH$2,'Cuadro de mando'!$B$8,'HH activ (weight-ord)'!$G$3:$AH$3,"IH")</f>
        <v>1827504.4677252613</v>
      </c>
      <c r="E59" s="4" t="s">
        <v>108</v>
      </c>
      <c r="F59" s="5" t="s">
        <v>109</v>
      </c>
      <c r="G59" s="10">
        <v>48</v>
      </c>
      <c r="H59" s="10">
        <v>53</v>
      </c>
      <c r="I59" s="6">
        <v>2.8128319971969861E-2</v>
      </c>
      <c r="J59" s="12">
        <v>2115742.6966861235</v>
      </c>
      <c r="K59" s="10">
        <v>46</v>
      </c>
      <c r="L59" s="10">
        <v>68</v>
      </c>
      <c r="M59" s="6">
        <v>3.1696054032742428E-2</v>
      </c>
      <c r="N59" s="12">
        <v>1827504.4677252613</v>
      </c>
      <c r="O59" s="10">
        <v>48</v>
      </c>
      <c r="P59" s="10">
        <v>65</v>
      </c>
      <c r="Q59" s="6">
        <v>2.6772708369923244E-2</v>
      </c>
      <c r="R59" s="12">
        <v>2217462.4020761224</v>
      </c>
      <c r="S59" s="10">
        <v>49</v>
      </c>
      <c r="T59" s="10">
        <v>55</v>
      </c>
      <c r="U59" s="6">
        <v>2.6995029110622969E-2</v>
      </c>
      <c r="V59" s="12">
        <v>1862564.6702464793</v>
      </c>
      <c r="W59" s="10">
        <v>50</v>
      </c>
      <c r="X59" s="10">
        <v>72</v>
      </c>
      <c r="Y59" s="6">
        <v>2.915372115412318E-2</v>
      </c>
      <c r="Z59" s="12">
        <v>1994744.4509449315</v>
      </c>
      <c r="AA59" s="10">
        <v>38</v>
      </c>
      <c r="AB59" s="10">
        <v>67</v>
      </c>
      <c r="AC59" s="6">
        <v>2.7226732629803945E-2</v>
      </c>
      <c r="AD59" s="12">
        <v>2084506.7707276584</v>
      </c>
      <c r="AE59" s="10">
        <v>49</v>
      </c>
      <c r="AF59" s="10">
        <v>53</v>
      </c>
      <c r="AG59" s="6">
        <v>2.5530228934216435E-2</v>
      </c>
      <c r="AH59" s="12">
        <v>2207669.2764194752</v>
      </c>
    </row>
    <row r="60" spans="3:34" ht="41.25" x14ac:dyDescent="0.25">
      <c r="C60" s="2">
        <f>SUMIFS('HH activ (weight-ord)'!$G60:$AH60,'HH activ (weight-ord)'!$G$2:$AH$2,'Cuadro de mando'!$B$8,'HH activ (weight-ord)'!$G$3:$AH$3,"IH")</f>
        <v>104295.90071961329</v>
      </c>
      <c r="E60" s="4" t="s">
        <v>52</v>
      </c>
      <c r="F60" s="5" t="s">
        <v>53</v>
      </c>
      <c r="G60" s="10">
        <v>19</v>
      </c>
      <c r="H60" s="10">
        <v>18</v>
      </c>
      <c r="I60" s="6">
        <v>0.51060921623684918</v>
      </c>
      <c r="J60" s="12">
        <v>116551.5342424617</v>
      </c>
      <c r="K60" s="10">
        <v>24</v>
      </c>
      <c r="L60" s="10">
        <v>15</v>
      </c>
      <c r="M60" s="6">
        <v>0.55538789112931164</v>
      </c>
      <c r="N60" s="12">
        <v>104295.90071961329</v>
      </c>
      <c r="O60" s="10">
        <v>20</v>
      </c>
      <c r="P60" s="10">
        <v>19</v>
      </c>
      <c r="Q60" s="6">
        <v>0.49859839043477827</v>
      </c>
      <c r="R60" s="12">
        <v>119068.72414948033</v>
      </c>
      <c r="S60" s="10">
        <v>29</v>
      </c>
      <c r="T60" s="10">
        <v>16</v>
      </c>
      <c r="U60" s="6">
        <v>0.54090905419401181</v>
      </c>
      <c r="V60" s="12">
        <v>92954.605037332745</v>
      </c>
      <c r="W60" s="10">
        <v>22</v>
      </c>
      <c r="X60" s="10">
        <v>17</v>
      </c>
      <c r="Y60" s="6">
        <v>0.50673899961670188</v>
      </c>
      <c r="Z60" s="12">
        <v>114761.68903631065</v>
      </c>
      <c r="AA60" s="10">
        <v>31</v>
      </c>
      <c r="AB60" s="10">
        <v>19</v>
      </c>
      <c r="AC60" s="6">
        <v>0.52640089000691537</v>
      </c>
      <c r="AD60" s="12">
        <v>107815.75333368528</v>
      </c>
      <c r="AE60" s="10">
        <v>27</v>
      </c>
      <c r="AF60" s="10">
        <v>16</v>
      </c>
      <c r="AG60" s="6">
        <v>0.52308498981733043</v>
      </c>
      <c r="AH60" s="12">
        <v>107749.79809248161</v>
      </c>
    </row>
    <row r="61" spans="3:34" ht="24.75" x14ac:dyDescent="0.25">
      <c r="C61" s="2">
        <f>SUMIFS('HH activ (weight-ord)'!$G61:$AH61,'HH activ (weight-ord)'!$G$2:$AH$2,'Cuadro de mando'!$B$8,'HH activ (weight-ord)'!$G$3:$AH$3,"IH")</f>
        <v>114677.15849705406</v>
      </c>
      <c r="E61" s="4" t="s">
        <v>70</v>
      </c>
      <c r="F61" s="5" t="s">
        <v>71</v>
      </c>
      <c r="G61" s="10">
        <v>30</v>
      </c>
      <c r="H61" s="10">
        <v>14</v>
      </c>
      <c r="I61" s="6">
        <v>0.55428484284177226</v>
      </c>
      <c r="J61" s="12">
        <v>107367.69788910537</v>
      </c>
      <c r="K61" s="10">
        <v>23</v>
      </c>
      <c r="L61" s="10">
        <v>20</v>
      </c>
      <c r="M61" s="6">
        <v>0.50511087921302222</v>
      </c>
      <c r="N61" s="12">
        <v>114677.15849705406</v>
      </c>
      <c r="O61" s="10">
        <v>28</v>
      </c>
      <c r="P61" s="10">
        <v>17</v>
      </c>
      <c r="Q61" s="6">
        <v>0.53553740848626907</v>
      </c>
      <c r="R61" s="12">
        <v>110855.88657542989</v>
      </c>
      <c r="S61" s="10">
        <v>27</v>
      </c>
      <c r="T61" s="10">
        <v>17</v>
      </c>
      <c r="U61" s="6">
        <v>0.53288802845456273</v>
      </c>
      <c r="V61" s="12">
        <v>94353.756903752161</v>
      </c>
      <c r="W61" s="10">
        <v>26</v>
      </c>
      <c r="X61" s="10">
        <v>20</v>
      </c>
      <c r="Y61" s="6">
        <v>0.4839492426566222</v>
      </c>
      <c r="Z61" s="12">
        <v>120165.9562010006</v>
      </c>
      <c r="AA61" s="10">
        <v>25</v>
      </c>
      <c r="AB61" s="10">
        <v>20</v>
      </c>
      <c r="AC61" s="6">
        <v>0.50607986894162504</v>
      </c>
      <c r="AD61" s="12">
        <v>112144.96366020132</v>
      </c>
      <c r="AE61" s="10">
        <v>32</v>
      </c>
      <c r="AF61" s="10">
        <v>13</v>
      </c>
      <c r="AG61" s="6">
        <v>0.55665199725650572</v>
      </c>
      <c r="AH61" s="12">
        <v>101252.31260430267</v>
      </c>
    </row>
    <row r="62" spans="3:34" x14ac:dyDescent="0.25">
      <c r="C62" s="2">
        <f>SUMIFS('HH activ (weight-ord)'!$G62:$AH62,'HH activ (weight-ord)'!$G$2:$AH$2,'Cuadro de mando'!$B$8,'HH activ (weight-ord)'!$G$3:$AH$3,"IH")</f>
        <v>95037.881657869177</v>
      </c>
      <c r="E62" s="4" t="s">
        <v>56</v>
      </c>
      <c r="F62" s="5" t="s">
        <v>57</v>
      </c>
      <c r="G62" s="10">
        <v>42</v>
      </c>
      <c r="H62" s="10">
        <v>11</v>
      </c>
      <c r="I62" s="6">
        <v>0.67175175063799319</v>
      </c>
      <c r="J62" s="12">
        <v>88592.679504331958</v>
      </c>
      <c r="K62" s="10">
        <v>28</v>
      </c>
      <c r="L62" s="10">
        <v>13</v>
      </c>
      <c r="M62" s="6">
        <v>0.6094904404816549</v>
      </c>
      <c r="N62" s="12">
        <v>95037.881657869177</v>
      </c>
      <c r="O62" s="10">
        <v>79</v>
      </c>
      <c r="P62" s="10">
        <v>67</v>
      </c>
      <c r="Q62" s="6">
        <v>0</v>
      </c>
      <c r="R62" s="12"/>
      <c r="S62" s="10">
        <v>19</v>
      </c>
      <c r="T62" s="10">
        <v>18</v>
      </c>
      <c r="U62" s="6">
        <v>0.5319191919279096</v>
      </c>
      <c r="V62" s="12">
        <v>94525.612643312881</v>
      </c>
      <c r="W62" s="10">
        <v>63</v>
      </c>
      <c r="X62" s="10">
        <v>11</v>
      </c>
      <c r="Y62" s="6">
        <v>0.69618450534448106</v>
      </c>
      <c r="Z62" s="12">
        <v>83532.774789073505</v>
      </c>
      <c r="AA62" s="10">
        <v>81</v>
      </c>
      <c r="AB62" s="10">
        <v>69</v>
      </c>
      <c r="AC62" s="6">
        <v>0</v>
      </c>
      <c r="AD62" s="12"/>
      <c r="AE62" s="10">
        <v>81</v>
      </c>
      <c r="AF62" s="10">
        <v>56</v>
      </c>
      <c r="AG62" s="6">
        <v>0</v>
      </c>
      <c r="AH62" s="12"/>
    </row>
    <row r="63" spans="3:34" ht="16.5" x14ac:dyDescent="0.25">
      <c r="C63" s="2">
        <f>SUMIFS('HH activ (weight-ord)'!$G63:$AH63,'HH activ (weight-ord)'!$G$2:$AH$2,'Cuadro de mando'!$B$8,'HH activ (weight-ord)'!$G$3:$AH$3,"IH")</f>
        <v>112889.82730729242</v>
      </c>
      <c r="E63" s="4" t="s">
        <v>144</v>
      </c>
      <c r="F63" s="5" t="s">
        <v>145</v>
      </c>
      <c r="G63" s="10">
        <v>54</v>
      </c>
      <c r="H63" s="10">
        <v>21</v>
      </c>
      <c r="I63" s="6">
        <v>0.43571736393612653</v>
      </c>
      <c r="J63" s="12">
        <v>136584.61304624478</v>
      </c>
      <c r="K63" s="10">
        <v>69</v>
      </c>
      <c r="L63" s="10">
        <v>19</v>
      </c>
      <c r="M63" s="6">
        <v>0.51310806062643588</v>
      </c>
      <c r="N63" s="12">
        <v>112889.82730729242</v>
      </c>
      <c r="O63" s="10">
        <v>59</v>
      </c>
      <c r="P63" s="10">
        <v>21</v>
      </c>
      <c r="Q63" s="6">
        <v>0.46315735563846194</v>
      </c>
      <c r="R63" s="12">
        <v>128179.9230635461</v>
      </c>
      <c r="S63" s="10">
        <v>57</v>
      </c>
      <c r="T63" s="10">
        <v>19</v>
      </c>
      <c r="U63" s="6">
        <v>0.51764461142731844</v>
      </c>
      <c r="V63" s="12">
        <v>97132.253255921896</v>
      </c>
      <c r="W63" s="10">
        <v>59</v>
      </c>
      <c r="X63" s="10">
        <v>28</v>
      </c>
      <c r="Y63" s="6">
        <v>0.42439022361875256</v>
      </c>
      <c r="Z63" s="12">
        <v>137030.07340910248</v>
      </c>
      <c r="AA63" s="10">
        <v>59</v>
      </c>
      <c r="AB63" s="10">
        <v>29</v>
      </c>
      <c r="AC63" s="6">
        <v>0.41488632161354994</v>
      </c>
      <c r="AD63" s="12">
        <v>136794.8412733702</v>
      </c>
      <c r="AE63" s="10">
        <v>51</v>
      </c>
      <c r="AF63" s="10">
        <v>19</v>
      </c>
      <c r="AG63" s="6">
        <v>0.47112844411503924</v>
      </c>
      <c r="AH63" s="12">
        <v>119632.56038147998</v>
      </c>
    </row>
    <row r="64" spans="3:34" ht="24.75" x14ac:dyDescent="0.25">
      <c r="C64" s="2">
        <f>SUMIFS('HH activ (weight-ord)'!$G64:$AH64,'HH activ (weight-ord)'!$G$2:$AH$2,'Cuadro de mando'!$B$8,'HH activ (weight-ord)'!$G$3:$AH$3,"IH")</f>
        <v>163849.76127917774</v>
      </c>
      <c r="E64" s="4" t="s">
        <v>122</v>
      </c>
      <c r="F64" s="5" t="s">
        <v>123</v>
      </c>
      <c r="G64" s="10">
        <v>51</v>
      </c>
      <c r="H64" s="10">
        <v>26</v>
      </c>
      <c r="I64" s="6">
        <v>0.35283889617342973</v>
      </c>
      <c r="J64" s="12">
        <v>168667.02678236976</v>
      </c>
      <c r="K64" s="10">
        <v>61</v>
      </c>
      <c r="L64" s="10">
        <v>33</v>
      </c>
      <c r="M64" s="6">
        <v>0.35352312937095032</v>
      </c>
      <c r="N64" s="12">
        <v>163849.76127917774</v>
      </c>
      <c r="O64" s="10">
        <v>54</v>
      </c>
      <c r="P64" s="10">
        <v>30</v>
      </c>
      <c r="Q64" s="6">
        <v>0.34323924433669234</v>
      </c>
      <c r="R64" s="12">
        <v>172962.37301413706</v>
      </c>
      <c r="S64" s="10">
        <v>45</v>
      </c>
      <c r="T64" s="10">
        <v>33</v>
      </c>
      <c r="U64" s="6">
        <v>0.27045022399409285</v>
      </c>
      <c r="V64" s="12">
        <v>185912.16805507173</v>
      </c>
      <c r="W64" s="10">
        <v>55</v>
      </c>
      <c r="X64" s="10">
        <v>37</v>
      </c>
      <c r="Y64" s="6">
        <v>0.33061418535820186</v>
      </c>
      <c r="Z64" s="12">
        <v>175897.54484846513</v>
      </c>
      <c r="AA64" s="10">
        <v>48</v>
      </c>
      <c r="AB64" s="10">
        <v>39</v>
      </c>
      <c r="AC64" s="6">
        <v>0.30626360718391027</v>
      </c>
      <c r="AD64" s="12">
        <v>185311.95734770151</v>
      </c>
      <c r="AE64" s="10">
        <v>41</v>
      </c>
      <c r="AF64" s="10">
        <v>39</v>
      </c>
      <c r="AG64" s="6">
        <v>0.25556983987562881</v>
      </c>
      <c r="AH64" s="12">
        <v>220535.81152397892</v>
      </c>
    </row>
    <row r="65" spans="3:34" x14ac:dyDescent="0.25">
      <c r="C65" s="2">
        <f>SUMIFS('HH activ (weight-ord)'!$G65:$AH65,'HH activ (weight-ord)'!$G$2:$AH$2,'Cuadro de mando'!$B$8,'HH activ (weight-ord)'!$G$3:$AH$3,"IH")</f>
        <v>408762.18589045625</v>
      </c>
      <c r="E65" s="4" t="s">
        <v>152</v>
      </c>
      <c r="F65" s="5" t="s">
        <v>153</v>
      </c>
      <c r="G65" s="10">
        <v>55</v>
      </c>
      <c r="H65" s="10">
        <v>42</v>
      </c>
      <c r="I65" s="6">
        <v>0.14331632287108906</v>
      </c>
      <c r="J65" s="12">
        <v>415251.28721224651</v>
      </c>
      <c r="K65" s="10">
        <v>68</v>
      </c>
      <c r="L65" s="10">
        <v>54</v>
      </c>
      <c r="M65" s="6">
        <v>0.14170753155141716</v>
      </c>
      <c r="N65" s="12">
        <v>408762.18589045625</v>
      </c>
      <c r="O65" s="10">
        <v>66</v>
      </c>
      <c r="P65" s="10">
        <v>32</v>
      </c>
      <c r="Q65" s="6">
        <v>0.32662339752086522</v>
      </c>
      <c r="R65" s="12">
        <v>181761.24142564228</v>
      </c>
      <c r="S65" s="10">
        <v>54</v>
      </c>
      <c r="T65" s="10">
        <v>43</v>
      </c>
      <c r="U65" s="6">
        <v>0.1636962693223222</v>
      </c>
      <c r="V65" s="12">
        <v>307154.14408570901</v>
      </c>
      <c r="W65" s="10">
        <v>69</v>
      </c>
      <c r="X65" s="10">
        <v>53</v>
      </c>
      <c r="Y65" s="6">
        <v>0.23158825314561396</v>
      </c>
      <c r="Z65" s="12">
        <v>251110.41992280108</v>
      </c>
      <c r="AA65" s="10">
        <v>65</v>
      </c>
      <c r="AB65" s="10">
        <v>42</v>
      </c>
      <c r="AC65" s="6">
        <v>0.29342907819151881</v>
      </c>
      <c r="AD65" s="12">
        <v>193417.46517219709</v>
      </c>
      <c r="AE65" s="10">
        <v>54</v>
      </c>
      <c r="AF65" s="10">
        <v>29</v>
      </c>
      <c r="AG65" s="6">
        <v>0.34642542183055575</v>
      </c>
      <c r="AH65" s="12">
        <v>162696.78402987751</v>
      </c>
    </row>
    <row r="66" spans="3:34" x14ac:dyDescent="0.25">
      <c r="C66" s="2">
        <f>SUMIFS('HH activ (weight-ord)'!$G66:$AH66,'HH activ (weight-ord)'!$G$2:$AH$2,'Cuadro de mando'!$B$8,'HH activ (weight-ord)'!$G$3:$AH$3,"IH")</f>
        <v>357915.44571222382</v>
      </c>
      <c r="E66" s="4" t="s">
        <v>118</v>
      </c>
      <c r="F66" s="5" t="s">
        <v>119</v>
      </c>
      <c r="G66" s="10">
        <v>49</v>
      </c>
      <c r="H66" s="10">
        <v>33</v>
      </c>
      <c r="I66" s="6">
        <v>0.27853103894512637</v>
      </c>
      <c r="J66" s="12">
        <v>213664.83166879733</v>
      </c>
      <c r="K66" s="10">
        <v>48</v>
      </c>
      <c r="L66" s="10">
        <v>53</v>
      </c>
      <c r="M66" s="6">
        <v>0.16183900708401247</v>
      </c>
      <c r="N66" s="12">
        <v>357915.44571222382</v>
      </c>
      <c r="O66" s="10">
        <v>47</v>
      </c>
      <c r="P66" s="10">
        <v>46</v>
      </c>
      <c r="Q66" s="6">
        <v>0.22876843013756304</v>
      </c>
      <c r="R66" s="12">
        <v>259509.03355132812</v>
      </c>
      <c r="S66" s="10">
        <v>40</v>
      </c>
      <c r="T66" s="10">
        <v>41</v>
      </c>
      <c r="U66" s="6">
        <v>0.18059742970262516</v>
      </c>
      <c r="V66" s="12">
        <v>278409.20868316607</v>
      </c>
      <c r="W66" s="10">
        <v>43</v>
      </c>
      <c r="X66" s="10">
        <v>59</v>
      </c>
      <c r="Y66" s="6">
        <v>0.17789304827673771</v>
      </c>
      <c r="Z66" s="12">
        <v>326905.54274001752</v>
      </c>
      <c r="AA66" s="10">
        <v>43</v>
      </c>
      <c r="AB66" s="10">
        <v>53</v>
      </c>
      <c r="AC66" s="6">
        <v>0.211331292525303</v>
      </c>
      <c r="AD66" s="12">
        <v>268556.10370538337</v>
      </c>
      <c r="AE66" s="10">
        <v>45</v>
      </c>
      <c r="AF66" s="10">
        <v>41</v>
      </c>
      <c r="AG66" s="6">
        <v>0.24942415733846737</v>
      </c>
      <c r="AH66" s="12">
        <v>225969.70012628639</v>
      </c>
    </row>
    <row r="67" spans="3:34" ht="16.5" x14ac:dyDescent="0.25">
      <c r="C67" s="2">
        <f>SUMIFS('HH activ (weight-ord)'!$G67:$AH67,'HH activ (weight-ord)'!$G$2:$AH$2,'Cuadro de mando'!$B$8,'HH activ (weight-ord)'!$G$3:$AH$3,"IH")</f>
        <v>48585.398494835215</v>
      </c>
      <c r="E67" s="4" t="s">
        <v>58</v>
      </c>
      <c r="F67" s="5" t="s">
        <v>59</v>
      </c>
      <c r="G67" s="10">
        <v>81</v>
      </c>
      <c r="H67" s="10">
        <v>58</v>
      </c>
      <c r="I67" s="6">
        <v>0</v>
      </c>
      <c r="J67" s="12"/>
      <c r="K67" s="10">
        <v>55</v>
      </c>
      <c r="L67" s="10">
        <v>1</v>
      </c>
      <c r="M67" s="6">
        <v>1.1922240456719864</v>
      </c>
      <c r="N67" s="12">
        <v>48585.398494835215</v>
      </c>
      <c r="O67" s="10">
        <v>80</v>
      </c>
      <c r="P67" s="10">
        <v>67</v>
      </c>
      <c r="Q67" s="6">
        <v>0</v>
      </c>
      <c r="R67" s="12"/>
      <c r="S67" s="10">
        <v>20</v>
      </c>
      <c r="T67" s="10">
        <v>1</v>
      </c>
      <c r="U67" s="6">
        <v>1.0782865904162491</v>
      </c>
      <c r="V67" s="12">
        <v>46629.521261422793</v>
      </c>
      <c r="W67" s="10">
        <v>38</v>
      </c>
      <c r="X67" s="10">
        <v>1</v>
      </c>
      <c r="Y67" s="6">
        <v>1.219587663298269</v>
      </c>
      <c r="Z67" s="12">
        <v>47683.512425265137</v>
      </c>
      <c r="AA67" s="10">
        <v>49</v>
      </c>
      <c r="AB67" s="10">
        <v>1</v>
      </c>
      <c r="AC67" s="6">
        <v>1.2601752974807416</v>
      </c>
      <c r="AD67" s="12">
        <v>45036.836244193495</v>
      </c>
      <c r="AE67" s="10">
        <v>33</v>
      </c>
      <c r="AF67" s="10">
        <v>1</v>
      </c>
      <c r="AG67" s="6">
        <v>1.234506433234299</v>
      </c>
      <c r="AH67" s="12">
        <v>45655.737807992497</v>
      </c>
    </row>
    <row r="68" spans="3:34" ht="41.25" x14ac:dyDescent="0.25">
      <c r="C68" s="2">
        <f>SUMIFS('HH activ (weight-ord)'!$G68:$AH68,'HH activ (weight-ord)'!$G$2:$AH$2,'Cuadro de mando'!$B$8,'HH activ (weight-ord)'!$G$3:$AH$3,"IH")</f>
        <v>123980.8293126045</v>
      </c>
      <c r="E68" s="4" t="s">
        <v>132</v>
      </c>
      <c r="F68" s="5" t="s">
        <v>133</v>
      </c>
      <c r="G68" s="10">
        <v>53</v>
      </c>
      <c r="H68" s="10">
        <v>31</v>
      </c>
      <c r="I68" s="6">
        <v>0.30408997336758353</v>
      </c>
      <c r="J68" s="12">
        <v>195706.18160042813</v>
      </c>
      <c r="K68" s="10">
        <v>67</v>
      </c>
      <c r="L68" s="10">
        <v>24</v>
      </c>
      <c r="M68" s="6">
        <v>0.46720675023109537</v>
      </c>
      <c r="N68" s="12">
        <v>123980.8293126045</v>
      </c>
      <c r="O68" s="10">
        <v>56</v>
      </c>
      <c r="P68" s="10">
        <v>35</v>
      </c>
      <c r="Q68" s="6">
        <v>0.31306057808037291</v>
      </c>
      <c r="R68" s="12">
        <v>189635.73943446795</v>
      </c>
      <c r="S68" s="10">
        <v>48</v>
      </c>
      <c r="T68" s="10">
        <v>35</v>
      </c>
      <c r="U68" s="6">
        <v>0.2626519734314906</v>
      </c>
      <c r="V68" s="12">
        <v>191431.98064276669</v>
      </c>
      <c r="W68" s="10">
        <v>60</v>
      </c>
      <c r="X68" s="10">
        <v>36</v>
      </c>
      <c r="Y68" s="6">
        <v>0.34185026692535853</v>
      </c>
      <c r="Z68" s="12">
        <v>170116.06870934751</v>
      </c>
      <c r="AA68" s="10">
        <v>60</v>
      </c>
      <c r="AB68" s="10">
        <v>24</v>
      </c>
      <c r="AC68" s="6">
        <v>0.46271213982764253</v>
      </c>
      <c r="AD68" s="12">
        <v>122655.75857326463</v>
      </c>
      <c r="AE68" s="10">
        <v>46</v>
      </c>
      <c r="AF68" s="10">
        <v>28</v>
      </c>
      <c r="AG68" s="6">
        <v>0.35757431351700925</v>
      </c>
      <c r="AH68" s="12">
        <v>157624.02361528712</v>
      </c>
    </row>
    <row r="69" spans="3:34" ht="16.5" x14ac:dyDescent="0.25">
      <c r="C69" s="2">
        <f>SUMIFS('HH activ (weight-ord)'!$G69:$AH69,'HH activ (weight-ord)'!$G$2:$AH$2,'Cuadro de mando'!$B$8,'HH activ (weight-ord)'!$G$3:$AH$3,"IH")</f>
        <v>0</v>
      </c>
      <c r="E69" s="4" t="s">
        <v>50</v>
      </c>
      <c r="F69" s="5" t="s">
        <v>51</v>
      </c>
      <c r="G69" s="10">
        <v>33</v>
      </c>
      <c r="H69" s="10">
        <v>3</v>
      </c>
      <c r="I69" s="6">
        <v>0.87530083653642932</v>
      </c>
      <c r="J69" s="12">
        <v>67990.6668274603</v>
      </c>
      <c r="K69" s="10">
        <v>81</v>
      </c>
      <c r="L69" s="10">
        <v>73</v>
      </c>
      <c r="M69" s="6">
        <v>0</v>
      </c>
      <c r="N69" s="12"/>
      <c r="O69" s="10">
        <v>81</v>
      </c>
      <c r="P69" s="10">
        <v>67</v>
      </c>
      <c r="Q69" s="6">
        <v>0</v>
      </c>
      <c r="R69" s="12"/>
      <c r="S69" s="10">
        <v>30</v>
      </c>
      <c r="T69" s="10">
        <v>5</v>
      </c>
      <c r="U69" s="6">
        <v>0.83060474404960383</v>
      </c>
      <c r="V69" s="12">
        <v>60534.192531314089</v>
      </c>
      <c r="W69" s="10">
        <v>42</v>
      </c>
      <c r="X69" s="10">
        <v>4</v>
      </c>
      <c r="Y69" s="6">
        <v>0.8900478535747296</v>
      </c>
      <c r="Z69" s="12">
        <v>65338.311039138272</v>
      </c>
      <c r="AA69" s="10">
        <v>27</v>
      </c>
      <c r="AB69" s="10">
        <v>4</v>
      </c>
      <c r="AC69" s="6">
        <v>0.82018803657115658</v>
      </c>
      <c r="AD69" s="12">
        <v>69196.703659422594</v>
      </c>
      <c r="AE69" s="10">
        <v>18</v>
      </c>
      <c r="AF69" s="10">
        <v>4</v>
      </c>
      <c r="AG69" s="6">
        <v>0.78208490843285539</v>
      </c>
      <c r="AH69" s="12">
        <v>72066.730134154015</v>
      </c>
    </row>
    <row r="70" spans="3:34" ht="16.5" x14ac:dyDescent="0.25">
      <c r="C70" s="2">
        <f>SUMIFS('HH activ (weight-ord)'!$G70:$AH70,'HH activ (weight-ord)'!$G$2:$AH$2,'Cuadro de mando'!$B$8,'HH activ (weight-ord)'!$G$3:$AH$3,"IH")</f>
        <v>83243.67920565352</v>
      </c>
      <c r="E70" s="4" t="s">
        <v>42</v>
      </c>
      <c r="F70" s="5" t="s">
        <v>43</v>
      </c>
      <c r="G70" s="10">
        <v>22</v>
      </c>
      <c r="H70" s="10">
        <v>8</v>
      </c>
      <c r="I70" s="6">
        <v>0.73741562783687264</v>
      </c>
      <c r="J70" s="12">
        <v>80703.85994573831</v>
      </c>
      <c r="K70" s="10">
        <v>20</v>
      </c>
      <c r="L70" s="10">
        <v>7</v>
      </c>
      <c r="M70" s="6">
        <v>0.69584478853938148</v>
      </c>
      <c r="N70" s="12">
        <v>83243.67920565352</v>
      </c>
      <c r="O70" s="10">
        <v>23</v>
      </c>
      <c r="P70" s="10">
        <v>8</v>
      </c>
      <c r="Q70" s="6">
        <v>0.73391559142363461</v>
      </c>
      <c r="R70" s="12">
        <v>80891.419811498607</v>
      </c>
      <c r="S70" s="10">
        <v>22</v>
      </c>
      <c r="T70" s="10">
        <v>7</v>
      </c>
      <c r="U70" s="6">
        <v>0.71421884646231515</v>
      </c>
      <c r="V70" s="12">
        <v>70398.572850281882</v>
      </c>
      <c r="W70" s="10">
        <v>21</v>
      </c>
      <c r="X70" s="10">
        <v>12</v>
      </c>
      <c r="Y70" s="6">
        <v>0.69518396025675189</v>
      </c>
      <c r="Z70" s="12">
        <v>83652.999524190716</v>
      </c>
      <c r="AA70" s="10">
        <v>21</v>
      </c>
      <c r="AB70" s="10">
        <v>8</v>
      </c>
      <c r="AC70" s="6">
        <v>0.70348246278988458</v>
      </c>
      <c r="AD70" s="12">
        <v>80676.223663828991</v>
      </c>
      <c r="AE70" s="10">
        <v>14</v>
      </c>
      <c r="AF70" s="10">
        <v>7</v>
      </c>
      <c r="AG70" s="6">
        <v>0.70803620294180836</v>
      </c>
      <c r="AH70" s="12">
        <v>79603.700776664118</v>
      </c>
    </row>
    <row r="71" spans="3:34" ht="24.75" x14ac:dyDescent="0.25">
      <c r="C71" s="2">
        <f>SUMIFS('HH activ (weight-ord)'!$G71:$AH71,'HH activ (weight-ord)'!$G$2:$AH$2,'Cuadro de mando'!$B$8,'HH activ (weight-ord)'!$G$3:$AH$3,"IH")</f>
        <v>81044.657224461174</v>
      </c>
      <c r="E71" s="4" t="s">
        <v>82</v>
      </c>
      <c r="F71" s="5" t="s">
        <v>83</v>
      </c>
      <c r="G71" s="10">
        <v>26</v>
      </c>
      <c r="H71" s="10">
        <v>4</v>
      </c>
      <c r="I71" s="6">
        <v>0.75366521407436127</v>
      </c>
      <c r="J71" s="12">
        <v>78963.824307371848</v>
      </c>
      <c r="K71" s="10">
        <v>30</v>
      </c>
      <c r="L71" s="10">
        <v>6</v>
      </c>
      <c r="M71" s="6">
        <v>0.71472546541433268</v>
      </c>
      <c r="N71" s="12">
        <v>81044.657224461174</v>
      </c>
      <c r="O71" s="10">
        <v>34</v>
      </c>
      <c r="P71" s="10">
        <v>5</v>
      </c>
      <c r="Q71" s="6">
        <v>0.80859056931048623</v>
      </c>
      <c r="R71" s="12">
        <v>73420.933245212407</v>
      </c>
      <c r="S71" s="10">
        <v>51</v>
      </c>
      <c r="T71" s="10">
        <v>3</v>
      </c>
      <c r="U71" s="6">
        <v>0.91568487535481125</v>
      </c>
      <c r="V71" s="12">
        <v>54909.706217697436</v>
      </c>
      <c r="W71" s="10">
        <v>33</v>
      </c>
      <c r="X71" s="10">
        <v>6</v>
      </c>
      <c r="Y71" s="6">
        <v>0.78533665552241039</v>
      </c>
      <c r="Z71" s="12">
        <v>74050.056224484462</v>
      </c>
      <c r="AA71" s="10">
        <v>34</v>
      </c>
      <c r="AB71" s="10">
        <v>7</v>
      </c>
      <c r="AC71" s="6">
        <v>0.74970228301953445</v>
      </c>
      <c r="AD71" s="12">
        <v>75702.461893315558</v>
      </c>
      <c r="AE71" s="10">
        <v>30</v>
      </c>
      <c r="AF71" s="10">
        <v>6</v>
      </c>
      <c r="AG71" s="6">
        <v>0.76041433576253015</v>
      </c>
      <c r="AH71" s="12">
        <v>74120.514813159098</v>
      </c>
    </row>
    <row r="72" spans="3:34" ht="33" x14ac:dyDescent="0.25">
      <c r="C72" s="2">
        <f>SUMIFS('HH activ (weight-ord)'!$G72:$AH72,'HH activ (weight-ord)'!$G$2:$AH$2,'Cuadro de mando'!$B$8,'HH activ (weight-ord)'!$G$3:$AH$3,"IH")</f>
        <v>247844.42259207502</v>
      </c>
      <c r="E72" s="4" t="s">
        <v>16</v>
      </c>
      <c r="F72" s="5" t="s">
        <v>17</v>
      </c>
      <c r="G72" s="10">
        <v>5</v>
      </c>
      <c r="H72" s="10">
        <v>43</v>
      </c>
      <c r="I72" s="6">
        <v>0.13682437615969403</v>
      </c>
      <c r="J72" s="12">
        <v>434953.83805942681</v>
      </c>
      <c r="K72" s="10">
        <v>5</v>
      </c>
      <c r="L72" s="10">
        <v>45</v>
      </c>
      <c r="M72" s="6">
        <v>0.23371387481023045</v>
      </c>
      <c r="N72" s="12">
        <v>247844.42259207502</v>
      </c>
      <c r="O72" s="10">
        <v>4</v>
      </c>
      <c r="P72" s="10">
        <v>37</v>
      </c>
      <c r="Q72" s="6">
        <v>0.2876585227019256</v>
      </c>
      <c r="R72" s="12">
        <v>206381.76701467187</v>
      </c>
      <c r="S72" s="10">
        <v>4</v>
      </c>
      <c r="T72" s="10">
        <v>37</v>
      </c>
      <c r="U72" s="6">
        <v>0.21627951455304367</v>
      </c>
      <c r="V72" s="12">
        <v>232476.88343312862</v>
      </c>
      <c r="W72" s="10">
        <v>5</v>
      </c>
      <c r="X72" s="10">
        <v>60</v>
      </c>
      <c r="Y72" s="6">
        <v>0.17194728141053772</v>
      </c>
      <c r="Z72" s="12">
        <v>338209.61296698422</v>
      </c>
      <c r="AA72" s="10">
        <v>4</v>
      </c>
      <c r="AB72" s="10">
        <v>56</v>
      </c>
      <c r="AC72" s="6">
        <v>0.12593285548976135</v>
      </c>
      <c r="AD72" s="12">
        <v>450671.17942253163</v>
      </c>
      <c r="AE72" s="10">
        <v>3</v>
      </c>
      <c r="AF72" s="10">
        <v>50</v>
      </c>
      <c r="AG72" s="6">
        <v>8.3904129029593433E-2</v>
      </c>
      <c r="AH72" s="12">
        <v>671746.46456488292</v>
      </c>
    </row>
    <row r="73" spans="3:34" x14ac:dyDescent="0.25">
      <c r="C73" s="2">
        <f>SUMIFS('HH activ (weight-ord)'!$G73:$AH73,'HH activ (weight-ord)'!$G$2:$AH$2,'Cuadro de mando'!$B$8,'HH activ (weight-ord)'!$G$3:$AH$3,"IH")</f>
        <v>85000.523778645438</v>
      </c>
      <c r="E73" s="4" t="s">
        <v>36</v>
      </c>
      <c r="F73" s="5" t="s">
        <v>37</v>
      </c>
      <c r="G73" s="10">
        <v>13</v>
      </c>
      <c r="H73" s="10">
        <v>10</v>
      </c>
      <c r="I73" s="6">
        <v>0.68350386746895031</v>
      </c>
      <c r="J73" s="12">
        <v>87069.423280840667</v>
      </c>
      <c r="K73" s="10">
        <v>16</v>
      </c>
      <c r="L73" s="10">
        <v>8</v>
      </c>
      <c r="M73" s="6">
        <v>0.68146262845324268</v>
      </c>
      <c r="N73" s="12">
        <v>85000.523778645438</v>
      </c>
      <c r="O73" s="10">
        <v>12</v>
      </c>
      <c r="P73" s="10">
        <v>12</v>
      </c>
      <c r="Q73" s="6">
        <v>0.67246076017843492</v>
      </c>
      <c r="R73" s="12">
        <v>88283.923356807572</v>
      </c>
      <c r="S73" s="10">
        <v>14</v>
      </c>
      <c r="T73" s="10">
        <v>9</v>
      </c>
      <c r="U73" s="6">
        <v>0.64383638884029504</v>
      </c>
      <c r="V73" s="12">
        <v>78094.354971591441</v>
      </c>
      <c r="W73" s="10">
        <v>13</v>
      </c>
      <c r="X73" s="10">
        <v>14</v>
      </c>
      <c r="Y73" s="6">
        <v>0.64142413917885499</v>
      </c>
      <c r="Z73" s="12">
        <v>90664.226592768333</v>
      </c>
      <c r="AA73" s="10">
        <v>11</v>
      </c>
      <c r="AB73" s="10">
        <v>11</v>
      </c>
      <c r="AC73" s="6">
        <v>0.62239887113668513</v>
      </c>
      <c r="AD73" s="12">
        <v>91186.393715605183</v>
      </c>
      <c r="AE73" s="10">
        <v>11</v>
      </c>
      <c r="AF73" s="10">
        <v>10</v>
      </c>
      <c r="AG73" s="6">
        <v>0.65331578788637168</v>
      </c>
      <c r="AH73" s="12">
        <v>86271.146485484889</v>
      </c>
    </row>
    <row r="74" spans="3:34" x14ac:dyDescent="0.25">
      <c r="C74" s="2">
        <f>SUMIFS('HH activ (weight-ord)'!$G74:$AH74,'HH activ (weight-ord)'!$G$2:$AH$2,'Cuadro de mando'!$B$8,'HH activ (weight-ord)'!$G$3:$AH$3,"IH")</f>
        <v>77600.714461457595</v>
      </c>
      <c r="E74" s="4" t="s">
        <v>24</v>
      </c>
      <c r="F74" s="5" t="s">
        <v>25</v>
      </c>
      <c r="G74" s="10">
        <v>9</v>
      </c>
      <c r="H74" s="10">
        <v>9</v>
      </c>
      <c r="I74" s="6">
        <v>0.73375388058037216</v>
      </c>
      <c r="J74" s="12">
        <v>81106.606896134763</v>
      </c>
      <c r="K74" s="10">
        <v>9</v>
      </c>
      <c r="L74" s="10">
        <v>5</v>
      </c>
      <c r="M74" s="6">
        <v>0.7464451939146497</v>
      </c>
      <c r="N74" s="12">
        <v>77600.714461457595</v>
      </c>
      <c r="O74" s="10">
        <v>9</v>
      </c>
      <c r="P74" s="10">
        <v>9</v>
      </c>
      <c r="Q74" s="6">
        <v>0.72022224005369251</v>
      </c>
      <c r="R74" s="12">
        <v>82429.382085767953</v>
      </c>
      <c r="S74" s="10">
        <v>10</v>
      </c>
      <c r="T74" s="10">
        <v>8</v>
      </c>
      <c r="U74" s="6">
        <v>0.71240447868768608</v>
      </c>
      <c r="V74" s="12">
        <v>70577.865521482818</v>
      </c>
      <c r="W74" s="10">
        <v>9</v>
      </c>
      <c r="X74" s="10">
        <v>9</v>
      </c>
      <c r="Y74" s="6">
        <v>0.70953907648516978</v>
      </c>
      <c r="Z74" s="12">
        <v>81960.564856639816</v>
      </c>
      <c r="AA74" s="10">
        <v>9</v>
      </c>
      <c r="AB74" s="10">
        <v>9</v>
      </c>
      <c r="AC74" s="6">
        <v>0.6952844135194276</v>
      </c>
      <c r="AD74" s="12">
        <v>81627.471302478953</v>
      </c>
      <c r="AE74" s="10">
        <v>10</v>
      </c>
      <c r="AF74" s="10">
        <v>8</v>
      </c>
      <c r="AG74" s="6">
        <v>0.70283925582054807</v>
      </c>
      <c r="AH74" s="12">
        <v>80192.307944187749</v>
      </c>
    </row>
    <row r="75" spans="3:34" x14ac:dyDescent="0.25">
      <c r="C75" s="2">
        <f>SUMIFS('HH activ (weight-ord)'!$G75:$AH75,'HH activ (weight-ord)'!$G$2:$AH$2,'Cuadro de mando'!$B$8,'HH activ (weight-ord)'!$G$3:$AH$3,"IH")</f>
        <v>138133.31710078148</v>
      </c>
      <c r="E75" s="4" t="s">
        <v>34</v>
      </c>
      <c r="F75" s="5" t="s">
        <v>35</v>
      </c>
      <c r="G75" s="10">
        <v>12</v>
      </c>
      <c r="H75" s="10">
        <v>28</v>
      </c>
      <c r="I75" s="6">
        <v>0.34646422134852289</v>
      </c>
      <c r="J75" s="12">
        <v>171770.37016725531</v>
      </c>
      <c r="K75" s="10">
        <v>15</v>
      </c>
      <c r="L75" s="10">
        <v>27</v>
      </c>
      <c r="M75" s="6">
        <v>0.41933895145540068</v>
      </c>
      <c r="N75" s="12">
        <v>138133.31710078148</v>
      </c>
      <c r="O75" s="10">
        <v>16</v>
      </c>
      <c r="P75" s="10">
        <v>22</v>
      </c>
      <c r="Q75" s="6">
        <v>0.45612551641916627</v>
      </c>
      <c r="R75" s="12">
        <v>130156.00328199245</v>
      </c>
      <c r="S75" s="10">
        <v>11</v>
      </c>
      <c r="T75" s="10">
        <v>31</v>
      </c>
      <c r="U75" s="6">
        <v>0.30804088769671961</v>
      </c>
      <c r="V75" s="12">
        <v>163225.04414811495</v>
      </c>
      <c r="W75" s="10">
        <v>14</v>
      </c>
      <c r="X75" s="10">
        <v>33</v>
      </c>
      <c r="Y75" s="6">
        <v>0.36358973058825811</v>
      </c>
      <c r="Z75" s="12">
        <v>159944.62605556642</v>
      </c>
      <c r="AA75" s="10">
        <v>13</v>
      </c>
      <c r="AB75" s="10">
        <v>34</v>
      </c>
      <c r="AC75" s="6">
        <v>0.34729985189651463</v>
      </c>
      <c r="AD75" s="12">
        <v>163415.87306098</v>
      </c>
      <c r="AE75" s="10">
        <v>13</v>
      </c>
      <c r="AF75" s="10">
        <v>23</v>
      </c>
      <c r="AG75" s="6">
        <v>0.45101535885137234</v>
      </c>
      <c r="AH75" s="12">
        <v>124967.58908957419</v>
      </c>
    </row>
    <row r="76" spans="3:34" ht="16.5" x14ac:dyDescent="0.25">
      <c r="C76" s="2">
        <f>SUMIFS('HH activ (weight-ord)'!$G76:$AH76,'HH activ (weight-ord)'!$G$2:$AH$2,'Cuadro de mando'!$B$8,'HH activ (weight-ord)'!$G$3:$AH$3,"IH")</f>
        <v>108530.28512040472</v>
      </c>
      <c r="E76" s="4" t="s">
        <v>26</v>
      </c>
      <c r="F76" s="5" t="s">
        <v>27</v>
      </c>
      <c r="G76" s="10">
        <v>11</v>
      </c>
      <c r="H76" s="10">
        <v>19</v>
      </c>
      <c r="I76" s="6">
        <v>0.45040971233722477</v>
      </c>
      <c r="J76" s="12">
        <v>132129.22794655105</v>
      </c>
      <c r="K76" s="10">
        <v>11</v>
      </c>
      <c r="L76" s="10">
        <v>17</v>
      </c>
      <c r="M76" s="6">
        <v>0.53371904708290208</v>
      </c>
      <c r="N76" s="12">
        <v>108530.28512040472</v>
      </c>
      <c r="O76" s="10">
        <v>11</v>
      </c>
      <c r="P76" s="10">
        <v>14</v>
      </c>
      <c r="Q76" s="6">
        <v>0.57224840503040775</v>
      </c>
      <c r="R76" s="12">
        <v>103744.23710084238</v>
      </c>
      <c r="S76" s="10">
        <v>9</v>
      </c>
      <c r="T76" s="10">
        <v>21</v>
      </c>
      <c r="U76" s="6">
        <v>0.4127458233855732</v>
      </c>
      <c r="V76" s="12">
        <v>121818.28293572269</v>
      </c>
      <c r="W76" s="10">
        <v>11</v>
      </c>
      <c r="X76" s="10">
        <v>21</v>
      </c>
      <c r="Y76" s="6">
        <v>0.46991610164718001</v>
      </c>
      <c r="Z76" s="12">
        <v>123754.48147602768</v>
      </c>
      <c r="AA76" s="10">
        <v>10</v>
      </c>
      <c r="AB76" s="10">
        <v>25</v>
      </c>
      <c r="AC76" s="6">
        <v>0.45149490661956199</v>
      </c>
      <c r="AD76" s="12">
        <v>125703.09804057263</v>
      </c>
      <c r="AE76" s="10">
        <v>12</v>
      </c>
      <c r="AF76" s="10">
        <v>12</v>
      </c>
      <c r="AG76" s="6">
        <v>0.56093461462538807</v>
      </c>
      <c r="AH76" s="12">
        <v>100479.27257201962</v>
      </c>
    </row>
    <row r="77" spans="3:34" ht="16.5" x14ac:dyDescent="0.25">
      <c r="C77" s="2">
        <f>SUMIFS('HH activ (weight-ord)'!$G77:$AH77,'HH activ (weight-ord)'!$G$2:$AH$2,'Cuadro de mando'!$B$8,'HH activ (weight-ord)'!$G$3:$AH$3,"IH")</f>
        <v>94543.838218369638</v>
      </c>
      <c r="E77" s="4" t="s">
        <v>32</v>
      </c>
      <c r="F77" s="5" t="s">
        <v>33</v>
      </c>
      <c r="G77" s="10">
        <v>14</v>
      </c>
      <c r="H77" s="10">
        <v>13</v>
      </c>
      <c r="I77" s="6">
        <v>0.61799132214032126</v>
      </c>
      <c r="J77" s="12">
        <v>96299.552143602399</v>
      </c>
      <c r="K77" s="10">
        <v>12</v>
      </c>
      <c r="L77" s="10">
        <v>12</v>
      </c>
      <c r="M77" s="6">
        <v>0.6126753625160466</v>
      </c>
      <c r="N77" s="12">
        <v>94543.838218369638</v>
      </c>
      <c r="O77" s="10">
        <v>14</v>
      </c>
      <c r="P77" s="10">
        <v>7</v>
      </c>
      <c r="Q77" s="6">
        <v>0.73833650026078823</v>
      </c>
      <c r="R77" s="12">
        <v>80407.069393270271</v>
      </c>
      <c r="S77" s="10">
        <v>13</v>
      </c>
      <c r="T77" s="10">
        <v>11</v>
      </c>
      <c r="U77" s="6">
        <v>0.62105323658734712</v>
      </c>
      <c r="V77" s="12">
        <v>80959.223028942419</v>
      </c>
      <c r="W77" s="10">
        <v>10</v>
      </c>
      <c r="X77" s="10">
        <v>18</v>
      </c>
      <c r="Y77" s="6">
        <v>0.49146052369507087</v>
      </c>
      <c r="Z77" s="12">
        <v>118329.38902060251</v>
      </c>
      <c r="AA77" s="10">
        <v>14</v>
      </c>
      <c r="AB77" s="10">
        <v>13</v>
      </c>
      <c r="AC77" s="6">
        <v>0.58398117743898414</v>
      </c>
      <c r="AD77" s="12">
        <v>97185.16744068831</v>
      </c>
      <c r="AE77" s="10">
        <v>17</v>
      </c>
      <c r="AF77" s="10">
        <v>5</v>
      </c>
      <c r="AG77" s="6">
        <v>0.76982517795223193</v>
      </c>
      <c r="AH77" s="12">
        <v>73214.417574586594</v>
      </c>
    </row>
    <row r="78" spans="3:34" ht="16.5" x14ac:dyDescent="0.25">
      <c r="C78" s="2">
        <f>SUMIFS('HH activ (weight-ord)'!$G78:$AH78,'HH activ (weight-ord)'!$G$2:$AH$2,'Cuadro de mando'!$B$8,'HH activ (weight-ord)'!$G$3:$AH$3,"IH")</f>
        <v>169756.83362242227</v>
      </c>
      <c r="E78" s="4" t="s">
        <v>44</v>
      </c>
      <c r="F78" s="5" t="s">
        <v>45</v>
      </c>
      <c r="G78" s="10">
        <v>16</v>
      </c>
      <c r="H78" s="10">
        <v>25</v>
      </c>
      <c r="I78" s="6">
        <v>0.35321993516792527</v>
      </c>
      <c r="J78" s="12">
        <v>168485.07579973582</v>
      </c>
      <c r="K78" s="10">
        <v>18</v>
      </c>
      <c r="L78" s="10">
        <v>35</v>
      </c>
      <c r="M78" s="6">
        <v>0.3412214938158879</v>
      </c>
      <c r="N78" s="12">
        <v>169756.83362242227</v>
      </c>
      <c r="O78" s="10">
        <v>18</v>
      </c>
      <c r="P78" s="10">
        <v>23</v>
      </c>
      <c r="Q78" s="6">
        <v>0.43648302637504388</v>
      </c>
      <c r="R78" s="12">
        <v>136013.24822432516</v>
      </c>
      <c r="S78" s="10">
        <v>15</v>
      </c>
      <c r="T78" s="10">
        <v>28</v>
      </c>
      <c r="U78" s="6">
        <v>0.34225194962004968</v>
      </c>
      <c r="V78" s="12">
        <v>146909.27998960944</v>
      </c>
      <c r="W78" s="10">
        <v>15</v>
      </c>
      <c r="X78" s="10">
        <v>50</v>
      </c>
      <c r="Y78" s="6">
        <v>0.26088784789964559</v>
      </c>
      <c r="Z78" s="12">
        <v>222908.9011418921</v>
      </c>
      <c r="AA78" s="10">
        <v>15</v>
      </c>
      <c r="AB78" s="10">
        <v>38</v>
      </c>
      <c r="AC78" s="6">
        <v>0.32690850550829764</v>
      </c>
      <c r="AD78" s="12">
        <v>173609.15227143711</v>
      </c>
      <c r="AE78" s="10">
        <v>19</v>
      </c>
      <c r="AF78" s="10">
        <v>18</v>
      </c>
      <c r="AG78" s="6">
        <v>0.48145918120836784</v>
      </c>
      <c r="AH78" s="12">
        <v>117065.58777540986</v>
      </c>
    </row>
    <row r="79" spans="3:34" ht="57.75" x14ac:dyDescent="0.25">
      <c r="C79" s="2">
        <f>SUMIFS('HH activ (weight-ord)'!$G79:$AH79,'HH activ (weight-ord)'!$G$2:$AH$2,'Cuadro de mando'!$B$8,'HH activ (weight-ord)'!$G$3:$AH$3,"IH")</f>
        <v>166148.21768882844</v>
      </c>
      <c r="E79" s="4" t="s">
        <v>80</v>
      </c>
      <c r="F79" s="5" t="s">
        <v>81</v>
      </c>
      <c r="G79" s="10">
        <v>27</v>
      </c>
      <c r="H79" s="10">
        <v>29</v>
      </c>
      <c r="I79" s="6">
        <v>0.34541811275866746</v>
      </c>
      <c r="J79" s="12">
        <v>172290.58162426177</v>
      </c>
      <c r="K79" s="10">
        <v>32</v>
      </c>
      <c r="L79" s="10">
        <v>34</v>
      </c>
      <c r="M79" s="6">
        <v>0.34863257132605907</v>
      </c>
      <c r="N79" s="12">
        <v>166148.21768882844</v>
      </c>
      <c r="O79" s="10">
        <v>29</v>
      </c>
      <c r="P79" s="10">
        <v>29</v>
      </c>
      <c r="Q79" s="6">
        <v>0.34349705897741145</v>
      </c>
      <c r="R79" s="12">
        <v>172832.55463318987</v>
      </c>
      <c r="S79" s="10">
        <v>32</v>
      </c>
      <c r="T79" s="10">
        <v>26</v>
      </c>
      <c r="U79" s="6">
        <v>0.34911732835662723</v>
      </c>
      <c r="V79" s="12">
        <v>144020.31469019497</v>
      </c>
      <c r="W79" s="10">
        <v>32</v>
      </c>
      <c r="X79" s="10">
        <v>32</v>
      </c>
      <c r="Y79" s="6">
        <v>0.36994952816926246</v>
      </c>
      <c r="Z79" s="12">
        <v>157195.0200460206</v>
      </c>
      <c r="AA79" s="10">
        <v>29</v>
      </c>
      <c r="AB79" s="10">
        <v>37</v>
      </c>
      <c r="AC79" s="6">
        <v>0.32820007429399412</v>
      </c>
      <c r="AD79" s="12">
        <v>172925.94656995346</v>
      </c>
      <c r="AE79" s="10">
        <v>25</v>
      </c>
      <c r="AF79" s="10">
        <v>32</v>
      </c>
      <c r="AG79" s="6">
        <v>0.3156905508672056</v>
      </c>
      <c r="AH79" s="12">
        <v>178536.55069243361</v>
      </c>
    </row>
    <row r="80" spans="3:34" ht="16.5" x14ac:dyDescent="0.25">
      <c r="C80" s="2">
        <f>SUMIFS('HH activ (weight-ord)'!$G80:$AH80,'HH activ (weight-ord)'!$G$2:$AH$2,'Cuadro de mando'!$B$8,'HH activ (weight-ord)'!$G$3:$AH$3,"IH")</f>
        <v>90848.354260794746</v>
      </c>
      <c r="E80" s="4" t="s">
        <v>66</v>
      </c>
      <c r="F80" s="5" t="s">
        <v>67</v>
      </c>
      <c r="G80" s="10">
        <v>23</v>
      </c>
      <c r="H80" s="10">
        <v>12</v>
      </c>
      <c r="I80" s="6">
        <v>0.64978689235170761</v>
      </c>
      <c r="J80" s="12">
        <v>91587.393114931707</v>
      </c>
      <c r="K80" s="10">
        <v>22</v>
      </c>
      <c r="L80" s="10">
        <v>11</v>
      </c>
      <c r="M80" s="6">
        <v>0.63759746475776558</v>
      </c>
      <c r="N80" s="12">
        <v>90848.354260794746</v>
      </c>
      <c r="O80" s="10">
        <v>30</v>
      </c>
      <c r="P80" s="10">
        <v>13</v>
      </c>
      <c r="Q80" s="6">
        <v>0.67103618388357056</v>
      </c>
      <c r="R80" s="12">
        <v>88471.345715619682</v>
      </c>
      <c r="S80" s="10">
        <v>24</v>
      </c>
      <c r="T80" s="10">
        <v>10</v>
      </c>
      <c r="U80" s="6">
        <v>0.62243102383999427</v>
      </c>
      <c r="V80" s="12">
        <v>80780.015082678219</v>
      </c>
      <c r="W80" s="10">
        <v>36</v>
      </c>
      <c r="X80" s="10">
        <v>10</v>
      </c>
      <c r="Y80" s="6">
        <v>0.69922810577359218</v>
      </c>
      <c r="Z80" s="12">
        <v>83169.173287512604</v>
      </c>
      <c r="AA80" s="10">
        <v>22</v>
      </c>
      <c r="AB80" s="10">
        <v>12</v>
      </c>
      <c r="AC80" s="6">
        <v>0.6214403124749448</v>
      </c>
      <c r="AD80" s="12">
        <v>91327.046817398412</v>
      </c>
      <c r="AE80" s="10">
        <v>23</v>
      </c>
      <c r="AF80" s="10">
        <v>11</v>
      </c>
      <c r="AG80" s="6">
        <v>0.63543705196613653</v>
      </c>
      <c r="AH80" s="12">
        <v>88698.482192109863</v>
      </c>
    </row>
    <row r="81" spans="3:34" x14ac:dyDescent="0.25">
      <c r="C81" s="2">
        <f>SUMIFS('HH activ (weight-ord)'!$G81:$AH81,'HH activ (weight-ord)'!$G$2:$AH$2,'Cuadro de mando'!$B$8,'HH activ (weight-ord)'!$G$3:$AH$3,"IH")</f>
        <v>85567.519043605251</v>
      </c>
      <c r="E81" s="4" t="s">
        <v>64</v>
      </c>
      <c r="F81" s="5" t="s">
        <v>65</v>
      </c>
      <c r="G81" s="10">
        <v>31</v>
      </c>
      <c r="H81" s="10">
        <v>7</v>
      </c>
      <c r="I81" s="6">
        <v>0.7427389893688553</v>
      </c>
      <c r="J81" s="12">
        <v>80125.438953078788</v>
      </c>
      <c r="K81" s="10">
        <v>25</v>
      </c>
      <c r="L81" s="10">
        <v>9</v>
      </c>
      <c r="M81" s="6">
        <v>0.67694705890186713</v>
      </c>
      <c r="N81" s="12">
        <v>85567.519043605251</v>
      </c>
      <c r="O81" s="10">
        <v>39</v>
      </c>
      <c r="P81" s="10">
        <v>6</v>
      </c>
      <c r="Q81" s="6">
        <v>0.7783441467217147</v>
      </c>
      <c r="R81" s="12">
        <v>76274.067791351248</v>
      </c>
      <c r="S81" s="10">
        <v>81</v>
      </c>
      <c r="T81" s="10">
        <v>58</v>
      </c>
      <c r="U81" s="6">
        <v>0</v>
      </c>
      <c r="V81" s="12"/>
      <c r="W81" s="10">
        <v>25</v>
      </c>
      <c r="X81" s="10">
        <v>13</v>
      </c>
      <c r="Y81" s="6">
        <v>0.67296564156725047</v>
      </c>
      <c r="Z81" s="12">
        <v>86414.847808796549</v>
      </c>
      <c r="AA81" s="10">
        <v>36</v>
      </c>
      <c r="AB81" s="10">
        <v>6</v>
      </c>
      <c r="AC81" s="6">
        <v>0.74991213384041056</v>
      </c>
      <c r="AD81" s="12">
        <v>75681.277779799086</v>
      </c>
      <c r="AE81" s="10">
        <v>21</v>
      </c>
      <c r="AF81" s="10">
        <v>9</v>
      </c>
      <c r="AG81" s="6">
        <v>0.66399934792777537</v>
      </c>
      <c r="AH81" s="12">
        <v>84883.068355295734</v>
      </c>
    </row>
    <row r="82" spans="3:34" ht="24.75" x14ac:dyDescent="0.25">
      <c r="C82" s="2">
        <f>SUMIFS('HH activ (weight-ord)'!$G82:$AH82,'HH activ (weight-ord)'!$G$2:$AH$2,'Cuadro de mando'!$B$8,'HH activ (weight-ord)'!$G$3:$AH$3,"IH")</f>
        <v>188137.93611419067</v>
      </c>
      <c r="E82" s="4" t="s">
        <v>150</v>
      </c>
      <c r="F82" s="5" t="s">
        <v>151</v>
      </c>
      <c r="G82" s="10">
        <v>57</v>
      </c>
      <c r="H82" s="10">
        <v>23</v>
      </c>
      <c r="I82" s="6">
        <v>0.39756376742259469</v>
      </c>
      <c r="J82" s="12">
        <v>149692.43283049591</v>
      </c>
      <c r="K82" s="10">
        <v>66</v>
      </c>
      <c r="L82" s="10">
        <v>36</v>
      </c>
      <c r="M82" s="6">
        <v>0.30788410647250103</v>
      </c>
      <c r="N82" s="12">
        <v>188137.93611419067</v>
      </c>
      <c r="O82" s="10">
        <v>62</v>
      </c>
      <c r="P82" s="10">
        <v>34</v>
      </c>
      <c r="Q82" s="6">
        <v>0.31667744497150474</v>
      </c>
      <c r="R82" s="12">
        <v>187469.85348891997</v>
      </c>
      <c r="S82" s="10">
        <v>56</v>
      </c>
      <c r="T82" s="10">
        <v>27</v>
      </c>
      <c r="U82" s="6">
        <v>0.34744545963357137</v>
      </c>
      <c r="V82" s="12">
        <v>144713.32434952146</v>
      </c>
      <c r="W82" s="10">
        <v>64</v>
      </c>
      <c r="X82" s="10">
        <v>39</v>
      </c>
      <c r="Y82" s="6">
        <v>0.30944558277620576</v>
      </c>
      <c r="Z82" s="12">
        <v>187930.37203778996</v>
      </c>
      <c r="AA82" s="10">
        <v>64</v>
      </c>
      <c r="AB82" s="10">
        <v>36</v>
      </c>
      <c r="AC82" s="6">
        <v>0.33067805258275629</v>
      </c>
      <c r="AD82" s="12">
        <v>171630.103867914</v>
      </c>
      <c r="AE82" s="10">
        <v>52</v>
      </c>
      <c r="AF82" s="10">
        <v>31</v>
      </c>
      <c r="AG82" s="6">
        <v>0.32198588483477941</v>
      </c>
      <c r="AH82" s="12">
        <v>175045.87838360161</v>
      </c>
    </row>
    <row r="83" spans="3:34" x14ac:dyDescent="0.25">
      <c r="C83" s="2">
        <f>SUMIFS('HH activ (weight-ord)'!$G83:$AH83,'HH activ (weight-ord)'!$G$2:$AH$2,'Cuadro de mando'!$B$8,'HH activ (weight-ord)'!$G$3:$AH$3,"IH")</f>
        <v>306836.28651227051</v>
      </c>
      <c r="E83" s="4" t="s">
        <v>94</v>
      </c>
      <c r="F83" s="5" t="s">
        <v>95</v>
      </c>
      <c r="G83" s="10">
        <v>41</v>
      </c>
      <c r="H83" s="10">
        <v>37</v>
      </c>
      <c r="I83" s="6">
        <v>0.22280016119719243</v>
      </c>
      <c r="J83" s="12">
        <v>267110.6126268619</v>
      </c>
      <c r="K83" s="10">
        <v>34</v>
      </c>
      <c r="L83" s="10">
        <v>48</v>
      </c>
      <c r="M83" s="6">
        <v>0.18878041124963765</v>
      </c>
      <c r="N83" s="12">
        <v>306836.28651227051</v>
      </c>
      <c r="O83" s="10">
        <v>35</v>
      </c>
      <c r="P83" s="10">
        <v>49</v>
      </c>
      <c r="Q83" s="6">
        <v>0.1995629584684645</v>
      </c>
      <c r="R83" s="12">
        <v>297487.44289855234</v>
      </c>
      <c r="S83" s="10">
        <v>37</v>
      </c>
      <c r="T83" s="10">
        <v>39</v>
      </c>
      <c r="U83" s="6">
        <v>0.20485241750138256</v>
      </c>
      <c r="V83" s="12">
        <v>245444.93107279166</v>
      </c>
      <c r="W83" s="10">
        <v>41</v>
      </c>
      <c r="X83" s="10">
        <v>55</v>
      </c>
      <c r="Y83" s="6">
        <v>0.20656547813088355</v>
      </c>
      <c r="Z83" s="12">
        <v>281529.24691383104</v>
      </c>
      <c r="AA83" s="10">
        <v>44</v>
      </c>
      <c r="AB83" s="10">
        <v>51</v>
      </c>
      <c r="AC83" s="6">
        <v>0.22140515837410998</v>
      </c>
      <c r="AD83" s="12">
        <v>256336.88450799236</v>
      </c>
      <c r="AE83" s="10">
        <v>42</v>
      </c>
      <c r="AF83" s="10">
        <v>44</v>
      </c>
      <c r="AG83" s="6">
        <v>0.22807951384925884</v>
      </c>
      <c r="AH83" s="12">
        <v>247116.89834307448</v>
      </c>
    </row>
    <row r="84" spans="3:34" ht="41.25" x14ac:dyDescent="0.25">
      <c r="C84" s="2">
        <f>SUMIFS('HH activ (weight-ord)'!$G84:$AH84,'HH activ (weight-ord)'!$G$2:$AH$2,'Cuadro de mando'!$B$8,'HH activ (weight-ord)'!$G$3:$AH$3,"IH")</f>
        <v>57935.346629660373</v>
      </c>
      <c r="E84" s="4" t="s">
        <v>48</v>
      </c>
      <c r="F84" s="5" t="s">
        <v>49</v>
      </c>
      <c r="G84" s="10">
        <v>20</v>
      </c>
      <c r="H84" s="10">
        <v>1</v>
      </c>
      <c r="I84" s="6">
        <v>0.99804943905388566</v>
      </c>
      <c r="J84" s="12">
        <v>59628.596762862893</v>
      </c>
      <c r="K84" s="10">
        <v>17</v>
      </c>
      <c r="L84" s="10">
        <v>2</v>
      </c>
      <c r="M84" s="6">
        <v>0.99981589347120892</v>
      </c>
      <c r="N84" s="12">
        <v>57935.346629660373</v>
      </c>
      <c r="O84" s="10">
        <v>21</v>
      </c>
      <c r="P84" s="10">
        <v>2</v>
      </c>
      <c r="Q84" s="6">
        <v>0.99453091814694961</v>
      </c>
      <c r="R84" s="12">
        <v>59693.945284948401</v>
      </c>
      <c r="S84" s="10">
        <v>21</v>
      </c>
      <c r="T84" s="10">
        <v>2</v>
      </c>
      <c r="U84" s="6">
        <v>0.99524279629880952</v>
      </c>
      <c r="V84" s="12">
        <v>50520.322961097452</v>
      </c>
      <c r="W84" s="10">
        <v>20</v>
      </c>
      <c r="X84" s="10">
        <v>2</v>
      </c>
      <c r="Y84" s="6">
        <v>0.98975208848214291</v>
      </c>
      <c r="Z84" s="12">
        <v>58756.353407414201</v>
      </c>
      <c r="AA84" s="10">
        <v>24</v>
      </c>
      <c r="AB84" s="10">
        <v>2</v>
      </c>
      <c r="AC84" s="6">
        <v>0.98763976494467942</v>
      </c>
      <c r="AD84" s="12">
        <v>57464.584280683513</v>
      </c>
      <c r="AE84" s="10">
        <v>29</v>
      </c>
      <c r="AF84" s="10">
        <v>2</v>
      </c>
      <c r="AG84" s="6">
        <v>0.99390500736529142</v>
      </c>
      <c r="AH84" s="12">
        <v>56707.936493281217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E73E0-98A2-43FE-AB33-AA8233FEB7D3}">
  <sheetPr codeName="Hoja12"/>
  <dimension ref="B1:K86"/>
  <sheetViews>
    <sheetView workbookViewId="0">
      <selection activeCell="A85" sqref="A85:XFD87"/>
    </sheetView>
  </sheetViews>
  <sheetFormatPr baseColWidth="10" defaultRowHeight="15" x14ac:dyDescent="0.25"/>
  <cols>
    <col min="5" max="5" width="12.42578125" bestFit="1" customWidth="1"/>
  </cols>
  <sheetData>
    <row r="1" spans="2:11" ht="15.75" x14ac:dyDescent="0.25">
      <c r="D1" s="1"/>
    </row>
    <row r="2" spans="2:11" x14ac:dyDescent="0.25">
      <c r="B2" t="s">
        <v>195</v>
      </c>
      <c r="E2" s="7" t="s">
        <v>1</v>
      </c>
      <c r="F2" s="7" t="s">
        <v>2</v>
      </c>
      <c r="G2" s="7" t="s">
        <v>3</v>
      </c>
      <c r="H2" s="7" t="s">
        <v>4</v>
      </c>
      <c r="I2" s="7" t="s">
        <v>5</v>
      </c>
      <c r="J2" s="7" t="s">
        <v>6</v>
      </c>
      <c r="K2" s="7" t="s">
        <v>7</v>
      </c>
    </row>
    <row r="3" spans="2:11" x14ac:dyDescent="0.25">
      <c r="B3">
        <f>SUMIF($E$2:$K$2,'Cuadro de mando'!$B$8,Output!$E3:$K3)</f>
        <v>187234.83513467244</v>
      </c>
      <c r="D3" s="8" t="s">
        <v>10</v>
      </c>
      <c r="E3" s="21">
        <v>203931.33381554601</v>
      </c>
      <c r="F3" s="21">
        <v>187234.83513467244</v>
      </c>
      <c r="G3" s="21">
        <v>200256.62879180309</v>
      </c>
      <c r="H3" s="21">
        <v>74244.21393685478</v>
      </c>
      <c r="I3" s="21">
        <v>304410.80417844537</v>
      </c>
      <c r="J3" s="21">
        <v>212817.42428078913</v>
      </c>
      <c r="K3" s="21">
        <v>54332.437700496346</v>
      </c>
    </row>
    <row r="4" spans="2:11" x14ac:dyDescent="0.25">
      <c r="B4">
        <f>SUMIF($E$2:$K$2,'Cuadro de mando'!$B$8,Output!$E4:$K4)</f>
        <v>8106.4316096474522</v>
      </c>
      <c r="D4" s="8" t="s">
        <v>86</v>
      </c>
      <c r="E4" s="21">
        <v>6467.472450293928</v>
      </c>
      <c r="F4" s="21">
        <v>8106.4316096474522</v>
      </c>
      <c r="G4" s="21">
        <v>435.88356081402043</v>
      </c>
      <c r="H4" s="21">
        <v>3487.0684865121634</v>
      </c>
      <c r="I4" s="21">
        <v>17501.99191563221</v>
      </c>
      <c r="J4" s="21">
        <v>25900.814494757291</v>
      </c>
      <c r="K4" s="21">
        <v>2119.5657659370331</v>
      </c>
    </row>
    <row r="5" spans="2:11" x14ac:dyDescent="0.25">
      <c r="B5">
        <f>SUMIF($E$2:$K$2,'Cuadro de mando'!$B$8,Output!$E5:$K5)</f>
        <v>11018.536696986401</v>
      </c>
      <c r="D5" s="8" t="s">
        <v>128</v>
      </c>
      <c r="E5" s="21">
        <v>2194.1002989100698</v>
      </c>
      <c r="F5" s="21">
        <v>11018.536696986401</v>
      </c>
      <c r="G5" s="21">
        <v>0</v>
      </c>
      <c r="H5" s="21">
        <v>2641.5307713317798</v>
      </c>
      <c r="I5" s="21">
        <v>2492.5061822069456</v>
      </c>
      <c r="J5" s="21">
        <v>2492.5061822069456</v>
      </c>
      <c r="K5" s="21">
        <v>105.09727544272089</v>
      </c>
    </row>
    <row r="6" spans="2:11" x14ac:dyDescent="0.25">
      <c r="B6">
        <f>SUMIF($E$2:$K$2,'Cuadro de mando'!$B$8,Output!$E6:$K6)</f>
        <v>5575.7374851855793</v>
      </c>
      <c r="D6" s="8" t="s">
        <v>78</v>
      </c>
      <c r="E6" s="21">
        <v>82566.150413718104</v>
      </c>
      <c r="F6" s="21">
        <v>5575.7374851855793</v>
      </c>
      <c r="G6" s="21">
        <v>2206.3070134102472</v>
      </c>
      <c r="H6" s="21">
        <v>0</v>
      </c>
      <c r="I6" s="21">
        <v>17139.61366749465</v>
      </c>
      <c r="J6" s="21">
        <v>15097.991937068884</v>
      </c>
      <c r="K6" s="21">
        <v>7012.4741240149615</v>
      </c>
    </row>
    <row r="7" spans="2:11" x14ac:dyDescent="0.25">
      <c r="B7">
        <f>SUMIF($E$2:$K$2,'Cuadro de mando'!$B$8,Output!$E7:$K7)</f>
        <v>74353.501257598153</v>
      </c>
      <c r="D7" s="8" t="s">
        <v>84</v>
      </c>
      <c r="E7" s="21">
        <v>111094.50669447328</v>
      </c>
      <c r="F7" s="21">
        <v>74353.501257598153</v>
      </c>
      <c r="G7" s="21">
        <v>31571.101003394608</v>
      </c>
      <c r="H7" s="21">
        <v>17619.229271786087</v>
      </c>
      <c r="I7" s="21">
        <v>50332.156873071741</v>
      </c>
      <c r="J7" s="21">
        <v>25885.575645463221</v>
      </c>
      <c r="K7" s="21">
        <v>22272.406512458561</v>
      </c>
    </row>
    <row r="8" spans="2:11" x14ac:dyDescent="0.25">
      <c r="B8">
        <f>SUMIF($E$2:$K$2,'Cuadro de mando'!$B$8,Output!$E8:$K8)</f>
        <v>0</v>
      </c>
      <c r="D8" s="8" t="s">
        <v>136</v>
      </c>
      <c r="E8" s="21">
        <v>0</v>
      </c>
      <c r="F8" s="21">
        <v>0</v>
      </c>
      <c r="G8" s="21">
        <v>0</v>
      </c>
      <c r="H8" s="21">
        <v>12271.674484527113</v>
      </c>
      <c r="I8" s="21">
        <v>4886.4946020734242</v>
      </c>
      <c r="J8" s="21">
        <v>4886.4946020734242</v>
      </c>
      <c r="K8" s="21">
        <v>0</v>
      </c>
    </row>
    <row r="9" spans="2:11" x14ac:dyDescent="0.25">
      <c r="B9">
        <f>SUMIF($E$2:$K$2,'Cuadro de mando'!$B$8,Output!$E9:$K9)</f>
        <v>4442.1603540611113</v>
      </c>
      <c r="D9" s="8" t="s">
        <v>98</v>
      </c>
      <c r="E9" s="21">
        <v>0</v>
      </c>
      <c r="F9" s="21">
        <v>4442.1603540611113</v>
      </c>
      <c r="G9" s="21">
        <v>14439.263354066577</v>
      </c>
      <c r="H9" s="21">
        <v>5554.9426459443521</v>
      </c>
      <c r="I9" s="21">
        <v>3870.9455925499647</v>
      </c>
      <c r="J9" s="21">
        <v>11099.220712145663</v>
      </c>
      <c r="K9" s="21">
        <v>7243.4861722331152</v>
      </c>
    </row>
    <row r="10" spans="2:11" x14ac:dyDescent="0.25">
      <c r="B10">
        <f>SUMIF($E$2:$K$2,'Cuadro de mando'!$B$8,Output!$E10:$K10)</f>
        <v>23256.941418801554</v>
      </c>
      <c r="D10" s="8" t="s">
        <v>76</v>
      </c>
      <c r="E10" s="21">
        <v>141033.61229674314</v>
      </c>
      <c r="F10" s="21">
        <v>23256.941418801554</v>
      </c>
      <c r="G10" s="21">
        <v>131300.82791955353</v>
      </c>
      <c r="H10" s="21">
        <v>29483.061721040387</v>
      </c>
      <c r="I10" s="21">
        <v>102341.74208330424</v>
      </c>
      <c r="J10" s="21">
        <v>112409.12013903599</v>
      </c>
      <c r="K10" s="21">
        <v>221779.11790021093</v>
      </c>
    </row>
    <row r="11" spans="2:11" x14ac:dyDescent="0.25">
      <c r="B11">
        <f>SUMIF($E$2:$K$2,'Cuadro de mando'!$B$8,Output!$E11:$K11)</f>
        <v>18713.226824475376</v>
      </c>
      <c r="D11" s="8" t="s">
        <v>146</v>
      </c>
      <c r="E11" s="21">
        <v>19453.686751656234</v>
      </c>
      <c r="F11" s="21">
        <v>18713.226824475376</v>
      </c>
      <c r="G11" s="21">
        <v>15884.300523903852</v>
      </c>
      <c r="H11" s="21">
        <v>0</v>
      </c>
      <c r="I11" s="21">
        <v>4428.3202262623236</v>
      </c>
      <c r="J11" s="21">
        <v>7761.4924483328814</v>
      </c>
      <c r="K11" s="21">
        <v>0</v>
      </c>
    </row>
    <row r="12" spans="2:11" x14ac:dyDescent="0.25">
      <c r="B12">
        <f>SUMIF($E$2:$K$2,'Cuadro de mando'!$B$8,Output!$E12:$K12)</f>
        <v>27093.961105545881</v>
      </c>
      <c r="D12" s="8" t="s">
        <v>72</v>
      </c>
      <c r="E12" s="21">
        <v>37403.551014151286</v>
      </c>
      <c r="F12" s="21">
        <v>27093.961105545881</v>
      </c>
      <c r="G12" s="21">
        <v>14387.460903167905</v>
      </c>
      <c r="H12" s="21">
        <v>9672.1883951568489</v>
      </c>
      <c r="I12" s="21">
        <v>11908.342050535681</v>
      </c>
      <c r="J12" s="21">
        <v>12896.398731296356</v>
      </c>
      <c r="K12" s="21">
        <v>4588.7802562764091</v>
      </c>
    </row>
    <row r="13" spans="2:11" x14ac:dyDescent="0.25">
      <c r="B13">
        <f>SUMIF($E$2:$K$2,'Cuadro de mando'!$B$8,Output!$E13:$K13)</f>
        <v>25265.651252606469</v>
      </c>
      <c r="D13" s="8" t="s">
        <v>112</v>
      </c>
      <c r="E13" s="21">
        <v>29017.326036208578</v>
      </c>
      <c r="F13" s="21">
        <v>25265.651252606469</v>
      </c>
      <c r="G13" s="21">
        <v>5280.2238372950042</v>
      </c>
      <c r="H13" s="21">
        <v>3174.7528995777989</v>
      </c>
      <c r="I13" s="21">
        <v>5657.1974314369618</v>
      </c>
      <c r="J13" s="21">
        <v>1533.8516898390621</v>
      </c>
      <c r="K13" s="21">
        <v>0</v>
      </c>
    </row>
    <row r="14" spans="2:11" x14ac:dyDescent="0.25">
      <c r="B14">
        <f>SUMIF($E$2:$K$2,'Cuadro de mando'!$B$8,Output!$E14:$K14)</f>
        <v>11571.035134753469</v>
      </c>
      <c r="D14" s="8" t="s">
        <v>90</v>
      </c>
      <c r="E14" s="21">
        <v>42754.577964134507</v>
      </c>
      <c r="F14" s="21">
        <v>11571.035134753469</v>
      </c>
      <c r="G14" s="21">
        <v>22675.054228121058</v>
      </c>
      <c r="H14" s="21">
        <v>9409.0212582682871</v>
      </c>
      <c r="I14" s="21">
        <v>10236.123569672749</v>
      </c>
      <c r="J14" s="21">
        <v>47495.112730582172</v>
      </c>
      <c r="K14" s="21">
        <v>1631.6657212558673</v>
      </c>
    </row>
    <row r="15" spans="2:11" x14ac:dyDescent="0.25">
      <c r="B15">
        <f>SUMIF($E$2:$K$2,'Cuadro de mando'!$B$8,Output!$E15:$K15)</f>
        <v>3968.6501498672633</v>
      </c>
      <c r="D15" s="8" t="s">
        <v>100</v>
      </c>
      <c r="E15" s="21">
        <v>8882.4124789860743</v>
      </c>
      <c r="F15" s="21">
        <v>3968.6501498672633</v>
      </c>
      <c r="G15" s="21">
        <v>4892.036374537035</v>
      </c>
      <c r="H15" s="21">
        <v>473.15583113439374</v>
      </c>
      <c r="I15" s="21">
        <v>4622.6180146414144</v>
      </c>
      <c r="J15" s="21">
        <v>1696.4863181612775</v>
      </c>
      <c r="K15" s="21">
        <v>136.79240465809903</v>
      </c>
    </row>
    <row r="16" spans="2:11" x14ac:dyDescent="0.25">
      <c r="B16">
        <f>SUMIF($E$2:$K$2,'Cuadro de mando'!$B$8,Output!$E16:$K16)</f>
        <v>9337.2978871248706</v>
      </c>
      <c r="D16" s="8" t="s">
        <v>124</v>
      </c>
      <c r="E16" s="21">
        <v>4330.1975975085525</v>
      </c>
      <c r="F16" s="21">
        <v>9337.2978871248706</v>
      </c>
      <c r="G16" s="21">
        <v>4027.2109374550118</v>
      </c>
      <c r="H16" s="21">
        <v>3159.149437957115</v>
      </c>
      <c r="I16" s="21">
        <v>4867.0078761056084</v>
      </c>
      <c r="J16" s="21">
        <v>2664.6494833208667</v>
      </c>
      <c r="K16" s="21">
        <v>1170.2570759645828</v>
      </c>
    </row>
    <row r="17" spans="2:11" x14ac:dyDescent="0.25">
      <c r="B17">
        <f>SUMIF($E$2:$K$2,'Cuadro de mando'!$B$8,Output!$E17:$K17)</f>
        <v>4543.5035487738733</v>
      </c>
      <c r="D17" s="8" t="s">
        <v>140</v>
      </c>
      <c r="E17" s="21">
        <v>0</v>
      </c>
      <c r="F17" s="21">
        <v>4543.5035487738733</v>
      </c>
      <c r="G17" s="21">
        <v>5051.8647238187441</v>
      </c>
      <c r="H17" s="21">
        <v>0</v>
      </c>
      <c r="I17" s="21">
        <v>1359.5939564917214</v>
      </c>
      <c r="J17" s="21">
        <v>0</v>
      </c>
      <c r="K17" s="21">
        <v>0</v>
      </c>
    </row>
    <row r="18" spans="2:11" x14ac:dyDescent="0.25">
      <c r="B18">
        <f>SUMIF($E$2:$K$2,'Cuadro de mando'!$B$8,Output!$E18:$K18)</f>
        <v>1724.0862902837903</v>
      </c>
      <c r="D18" s="8" t="s">
        <v>156</v>
      </c>
      <c r="E18" s="21">
        <v>0</v>
      </c>
      <c r="F18" s="21">
        <v>1724.0862902837903</v>
      </c>
      <c r="G18" s="21">
        <v>862.04314514189514</v>
      </c>
      <c r="H18" s="21">
        <v>0</v>
      </c>
      <c r="I18" s="21">
        <v>559.57251035506556</v>
      </c>
      <c r="J18" s="21">
        <v>128.15172627247736</v>
      </c>
      <c r="K18" s="21">
        <v>0</v>
      </c>
    </row>
    <row r="19" spans="2:11" x14ac:dyDescent="0.25">
      <c r="B19">
        <f>SUMIF($E$2:$K$2,'Cuadro de mando'!$B$8,Output!$E19:$K19)</f>
        <v>0</v>
      </c>
      <c r="D19" s="8" t="s">
        <v>160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</row>
    <row r="20" spans="2:11" x14ac:dyDescent="0.25">
      <c r="B20">
        <f>SUMIF($E$2:$K$2,'Cuadro de mando'!$B$8,Output!$E20:$K20)</f>
        <v>8263.4883287303401</v>
      </c>
      <c r="D20" s="8" t="s">
        <v>104</v>
      </c>
      <c r="E20" s="21">
        <v>11279.87709905629</v>
      </c>
      <c r="F20" s="21">
        <v>8263.4883287303401</v>
      </c>
      <c r="G20" s="21">
        <v>9726.3963093574785</v>
      </c>
      <c r="H20" s="21">
        <v>0</v>
      </c>
      <c r="I20" s="21">
        <v>6303.5576309056332</v>
      </c>
      <c r="J20" s="21">
        <v>2554.2619632876172</v>
      </c>
      <c r="K20" s="21">
        <v>0</v>
      </c>
    </row>
    <row r="21" spans="2:11" x14ac:dyDescent="0.25">
      <c r="B21">
        <f>SUMIF($E$2:$K$2,'Cuadro de mando'!$B$8,Output!$E21:$K21)</f>
        <v>0</v>
      </c>
      <c r="D21" s="8" t="s">
        <v>162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</row>
    <row r="22" spans="2:11" x14ac:dyDescent="0.25">
      <c r="B22">
        <f>SUMIF($E$2:$K$2,'Cuadro de mando'!$B$8,Output!$E22:$K22)</f>
        <v>3246.8699648228894</v>
      </c>
      <c r="D22" s="8" t="s">
        <v>126</v>
      </c>
      <c r="E22" s="21">
        <v>0</v>
      </c>
      <c r="F22" s="21">
        <v>3246.8699648228894</v>
      </c>
      <c r="G22" s="21">
        <v>3246.8699648228894</v>
      </c>
      <c r="H22" s="21">
        <v>0</v>
      </c>
      <c r="I22" s="21">
        <v>0</v>
      </c>
      <c r="J22" s="21">
        <v>0</v>
      </c>
      <c r="K22" s="21">
        <v>0</v>
      </c>
    </row>
    <row r="23" spans="2:11" x14ac:dyDescent="0.25">
      <c r="B23">
        <f>SUMIF($E$2:$K$2,'Cuadro de mando'!$B$8,Output!$E23:$K23)</f>
        <v>6880.3191506360299</v>
      </c>
      <c r="D23" s="8" t="s">
        <v>114</v>
      </c>
      <c r="E23" s="21">
        <v>20013.427409133208</v>
      </c>
      <c r="F23" s="21">
        <v>6880.3191506360299</v>
      </c>
      <c r="G23" s="21">
        <v>1729.7521022952865</v>
      </c>
      <c r="H23" s="21">
        <v>3459.504204590573</v>
      </c>
      <c r="I23" s="21">
        <v>9190.2582204885512</v>
      </c>
      <c r="J23" s="21">
        <v>2130.8980892934405</v>
      </c>
      <c r="K23" s="21">
        <v>705.83072443133528</v>
      </c>
    </row>
    <row r="24" spans="2:11" x14ac:dyDescent="0.25">
      <c r="B24">
        <f>SUMIF($E$2:$K$2,'Cuadro de mando'!$B$8,Output!$E24:$K24)</f>
        <v>0</v>
      </c>
      <c r="D24" s="8" t="s">
        <v>154</v>
      </c>
      <c r="E24" s="21">
        <v>655.76365035332731</v>
      </c>
      <c r="F24" s="21">
        <v>0</v>
      </c>
      <c r="G24" s="21">
        <v>1458.4189178666134</v>
      </c>
      <c r="H24" s="21">
        <v>0</v>
      </c>
      <c r="I24" s="21">
        <v>517.70237798252037</v>
      </c>
      <c r="J24" s="21">
        <v>0</v>
      </c>
      <c r="K24" s="21">
        <v>0</v>
      </c>
    </row>
    <row r="25" spans="2:11" x14ac:dyDescent="0.25">
      <c r="B25">
        <f>SUMIF($E$2:$K$2,'Cuadro de mando'!$B$8,Output!$E25:$K25)</f>
        <v>13799.066252668472</v>
      </c>
      <c r="D25" s="8" t="s">
        <v>120</v>
      </c>
      <c r="E25" s="21">
        <v>0</v>
      </c>
      <c r="F25" s="21">
        <v>13799.066252668472</v>
      </c>
      <c r="G25" s="21">
        <v>3564.4854790447885</v>
      </c>
      <c r="H25" s="21">
        <v>0</v>
      </c>
      <c r="I25" s="21">
        <v>4832.152296447508</v>
      </c>
      <c r="J25" s="21">
        <v>637.47678734622923</v>
      </c>
      <c r="K25" s="21">
        <v>0</v>
      </c>
    </row>
    <row r="26" spans="2:11" x14ac:dyDescent="0.25">
      <c r="B26">
        <f>SUMIF($E$2:$K$2,'Cuadro de mando'!$B$8,Output!$E26:$K26)</f>
        <v>59203.139523328806</v>
      </c>
      <c r="D26" s="8" t="s">
        <v>96</v>
      </c>
      <c r="E26" s="21">
        <v>0</v>
      </c>
      <c r="F26" s="21">
        <v>59203.139523328806</v>
      </c>
      <c r="G26" s="21">
        <v>0</v>
      </c>
      <c r="H26" s="21">
        <v>0</v>
      </c>
      <c r="I26" s="21">
        <v>41132.583752101869</v>
      </c>
      <c r="J26" s="21">
        <v>0</v>
      </c>
      <c r="K26" s="21">
        <v>0</v>
      </c>
    </row>
    <row r="27" spans="2:11" x14ac:dyDescent="0.25">
      <c r="B27">
        <f>SUMIF($E$2:$K$2,'Cuadro de mando'!$B$8,Output!$E27:$K27)</f>
        <v>33206.225767532815</v>
      </c>
      <c r="D27" s="8" t="s">
        <v>40</v>
      </c>
      <c r="E27" s="21">
        <v>21378.57097523136</v>
      </c>
      <c r="F27" s="21">
        <v>33206.225767532815</v>
      </c>
      <c r="G27" s="21">
        <v>18060.742150982242</v>
      </c>
      <c r="H27" s="21">
        <v>5420.6904854390423</v>
      </c>
      <c r="I27" s="21">
        <v>13680.741275795601</v>
      </c>
      <c r="J27" s="21">
        <v>12312.893859577602</v>
      </c>
      <c r="K27" s="21">
        <v>4292.5540185306709</v>
      </c>
    </row>
    <row r="28" spans="2:11" x14ac:dyDescent="0.25">
      <c r="B28">
        <f>SUMIF($E$2:$K$2,'Cuadro de mando'!$B$8,Output!$E28:$K28)</f>
        <v>0</v>
      </c>
      <c r="D28" s="8" t="s">
        <v>164</v>
      </c>
      <c r="E28" s="21">
        <v>0</v>
      </c>
      <c r="F28" s="21">
        <v>0</v>
      </c>
      <c r="G28" s="21">
        <v>0</v>
      </c>
      <c r="H28" s="21">
        <v>0</v>
      </c>
      <c r="I28" s="21">
        <v>500.12635428115885</v>
      </c>
      <c r="J28" s="21">
        <v>0</v>
      </c>
      <c r="K28" s="21">
        <v>0</v>
      </c>
    </row>
    <row r="29" spans="2:11" x14ac:dyDescent="0.25">
      <c r="B29">
        <f>SUMIF($E$2:$K$2,'Cuadro de mando'!$B$8,Output!$E29:$K29)</f>
        <v>5703.2215471700101</v>
      </c>
      <c r="D29" s="8" t="s">
        <v>116</v>
      </c>
      <c r="E29" s="21">
        <v>0</v>
      </c>
      <c r="F29" s="21">
        <v>5703.2215471700101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</row>
    <row r="30" spans="2:11" x14ac:dyDescent="0.25">
      <c r="B30">
        <f>SUMIF($E$2:$K$2,'Cuadro de mando'!$B$8,Output!$E30:$K30)</f>
        <v>1134.4284863311748</v>
      </c>
      <c r="D30" s="8" t="s">
        <v>92</v>
      </c>
      <c r="E30" s="21">
        <v>0</v>
      </c>
      <c r="F30" s="21">
        <v>1134.4284863311748</v>
      </c>
      <c r="G30" s="21">
        <v>6397.5759514993606</v>
      </c>
      <c r="H30" s="21">
        <v>0</v>
      </c>
      <c r="I30" s="21">
        <v>5446.6966128644644</v>
      </c>
      <c r="J30" s="21">
        <v>1558.6929676792367</v>
      </c>
      <c r="K30" s="21">
        <v>0</v>
      </c>
    </row>
    <row r="31" spans="2:11" x14ac:dyDescent="0.25">
      <c r="B31">
        <f>SUMIF($E$2:$K$2,'Cuadro de mando'!$B$8,Output!$E31:$K31)</f>
        <v>13956.02714209043</v>
      </c>
      <c r="D31" s="8" t="s">
        <v>110</v>
      </c>
      <c r="E31" s="21">
        <v>0</v>
      </c>
      <c r="F31" s="21">
        <v>13956.02714209043</v>
      </c>
      <c r="G31" s="21">
        <v>3489.0067855226075</v>
      </c>
      <c r="H31" s="21">
        <v>0</v>
      </c>
      <c r="I31" s="21">
        <v>0</v>
      </c>
      <c r="J31" s="21">
        <v>4610.3872928760129</v>
      </c>
      <c r="K31" s="21">
        <v>2574.1877059495673</v>
      </c>
    </row>
    <row r="32" spans="2:11" x14ac:dyDescent="0.25">
      <c r="B32">
        <f>SUMIF($E$2:$K$2,'Cuadro de mando'!$B$8,Output!$E32:$K32)</f>
        <v>0</v>
      </c>
      <c r="D32" s="8" t="s">
        <v>166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</row>
    <row r="33" spans="2:11" x14ac:dyDescent="0.25">
      <c r="B33">
        <f>SUMIF($E$2:$K$2,'Cuadro de mando'!$B$8,Output!$E33:$K33)</f>
        <v>36147.746029540118</v>
      </c>
      <c r="D33" s="8" t="s">
        <v>62</v>
      </c>
      <c r="E33" s="21">
        <v>0</v>
      </c>
      <c r="F33" s="21">
        <v>36147.746029540118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</row>
    <row r="34" spans="2:11" x14ac:dyDescent="0.25">
      <c r="B34">
        <f>SUMIF($E$2:$K$2,'Cuadro de mando'!$B$8,Output!$E34:$K34)</f>
        <v>3377.2878166612891</v>
      </c>
      <c r="D34" s="8" t="s">
        <v>102</v>
      </c>
      <c r="E34" s="21">
        <v>8717.2367860650447</v>
      </c>
      <c r="F34" s="21">
        <v>3377.2878166612891</v>
      </c>
      <c r="G34" s="21">
        <v>3420.1967253198654</v>
      </c>
      <c r="H34" s="21">
        <v>0</v>
      </c>
      <c r="I34" s="21">
        <v>4544.1358556980767</v>
      </c>
      <c r="J34" s="21">
        <v>1413.3421568880581</v>
      </c>
      <c r="K34" s="21">
        <v>1776.7289255426008</v>
      </c>
    </row>
    <row r="35" spans="2:11" x14ac:dyDescent="0.25">
      <c r="B35">
        <f>SUMIF($E$2:$K$2,'Cuadro de mando'!$B$8,Output!$E35:$K35)</f>
        <v>297.25555673690315</v>
      </c>
      <c r="D35" s="8" t="s">
        <v>148</v>
      </c>
      <c r="E35" s="21">
        <v>0</v>
      </c>
      <c r="F35" s="21">
        <v>297.25555673690315</v>
      </c>
      <c r="G35" s="21">
        <v>0</v>
      </c>
      <c r="H35" s="21">
        <v>615.59045145022117</v>
      </c>
      <c r="I35" s="21">
        <v>399.56595451643966</v>
      </c>
      <c r="J35" s="21">
        <v>199.78297725821983</v>
      </c>
      <c r="K35" s="21">
        <v>0</v>
      </c>
    </row>
    <row r="36" spans="2:11" x14ac:dyDescent="0.25">
      <c r="B36">
        <f>SUMIF($E$2:$K$2,'Cuadro de mando'!$B$8,Output!$E36:$K36)</f>
        <v>2390.2449371365583</v>
      </c>
      <c r="D36" s="8" t="s">
        <v>68</v>
      </c>
      <c r="E36" s="21">
        <v>2972.1589029038296</v>
      </c>
      <c r="F36" s="21">
        <v>2390.2449371365583</v>
      </c>
      <c r="G36" s="21">
        <v>7110.7731131564306</v>
      </c>
      <c r="H36" s="21">
        <v>0</v>
      </c>
      <c r="I36" s="21">
        <v>6387.3218485187872</v>
      </c>
      <c r="J36" s="21">
        <v>1895.1189240520819</v>
      </c>
      <c r="K36" s="21">
        <v>0</v>
      </c>
    </row>
    <row r="37" spans="2:11" x14ac:dyDescent="0.25">
      <c r="B37">
        <f>SUMIF($E$2:$K$2,'Cuadro de mando'!$B$8,Output!$E37:$K37)</f>
        <v>58322.570541868066</v>
      </c>
      <c r="D37" s="8" t="s">
        <v>60</v>
      </c>
      <c r="E37" s="21">
        <v>0</v>
      </c>
      <c r="F37" s="21">
        <v>58322.570541868066</v>
      </c>
      <c r="G37" s="21">
        <v>27430.899737283486</v>
      </c>
      <c r="H37" s="21">
        <v>9902.1153870673406</v>
      </c>
      <c r="I37" s="21">
        <v>40872.896135709743</v>
      </c>
      <c r="J37" s="21">
        <v>29502.829702114956</v>
      </c>
      <c r="K37" s="21">
        <v>61900.2497854639</v>
      </c>
    </row>
    <row r="38" spans="2:11" x14ac:dyDescent="0.25">
      <c r="B38">
        <f>SUMIF($E$2:$K$2,'Cuadro de mando'!$B$8,Output!$E38:$K38)</f>
        <v>11565.137284904265</v>
      </c>
      <c r="D38" s="8" t="s">
        <v>142</v>
      </c>
      <c r="E38" s="21">
        <v>0</v>
      </c>
      <c r="F38" s="21">
        <v>11565.137284904265</v>
      </c>
      <c r="G38" s="21">
        <v>5439.4399691692088</v>
      </c>
      <c r="H38" s="21">
        <v>1963.5506939836728</v>
      </c>
      <c r="I38" s="21">
        <v>8104.9352017462679</v>
      </c>
      <c r="J38" s="21">
        <v>5850.2955653021154</v>
      </c>
      <c r="K38" s="21">
        <v>12274.577064891935</v>
      </c>
    </row>
    <row r="39" spans="2:11" x14ac:dyDescent="0.25">
      <c r="B39">
        <f>SUMIF($E$2:$K$2,'Cuadro de mando'!$B$8,Output!$E39:$K39)</f>
        <v>4209.6432856535184</v>
      </c>
      <c r="D39" s="8" t="s">
        <v>54</v>
      </c>
      <c r="E39" s="21">
        <v>8620.7512749746256</v>
      </c>
      <c r="F39" s="21">
        <v>4209.6432856535184</v>
      </c>
      <c r="G39" s="21">
        <v>23906.173631741862</v>
      </c>
      <c r="H39" s="21">
        <v>1766.9001222819463</v>
      </c>
      <c r="I39" s="21">
        <v>16621.313090185016</v>
      </c>
      <c r="J39" s="21">
        <v>30043.979596089855</v>
      </c>
      <c r="K39" s="21">
        <v>0</v>
      </c>
    </row>
    <row r="40" spans="2:11" x14ac:dyDescent="0.25">
      <c r="B40">
        <f>SUMIF($E$2:$K$2,'Cuadro de mando'!$B$8,Output!$E40:$K40)</f>
        <v>15543.032960425166</v>
      </c>
      <c r="D40" s="8" t="s">
        <v>30</v>
      </c>
      <c r="E40" s="21">
        <v>0</v>
      </c>
      <c r="F40" s="21">
        <v>15543.032960425166</v>
      </c>
      <c r="G40" s="21">
        <v>2718.2614787498264</v>
      </c>
      <c r="H40" s="21">
        <v>2718.2614787498264</v>
      </c>
      <c r="I40" s="21">
        <v>11460.239014287366</v>
      </c>
      <c r="J40" s="21">
        <v>6473.4999374497993</v>
      </c>
      <c r="K40" s="21">
        <v>0</v>
      </c>
    </row>
    <row r="41" spans="2:11" x14ac:dyDescent="0.25">
      <c r="B41">
        <f>SUMIF($E$2:$K$2,'Cuadro de mando'!$B$8,Output!$E41:$K41)</f>
        <v>98966.026904277678</v>
      </c>
      <c r="D41" s="8" t="s">
        <v>8</v>
      </c>
      <c r="E41" s="21">
        <v>56316.993344534254</v>
      </c>
      <c r="F41" s="21">
        <v>98966.026904277678</v>
      </c>
      <c r="G41" s="21">
        <v>56889.895871307563</v>
      </c>
      <c r="H41" s="21">
        <v>19709.58352033695</v>
      </c>
      <c r="I41" s="21">
        <v>145683.39923915875</v>
      </c>
      <c r="J41" s="21">
        <v>93019.507455809289</v>
      </c>
      <c r="K41" s="21">
        <v>50497.118994382945</v>
      </c>
    </row>
    <row r="42" spans="2:11" x14ac:dyDescent="0.25">
      <c r="B42">
        <f>SUMIF($E$2:$K$2,'Cuadro de mando'!$B$8,Output!$E42:$K42)</f>
        <v>22302.546553171225</v>
      </c>
      <c r="D42" s="8" t="s">
        <v>38</v>
      </c>
      <c r="E42" s="21">
        <v>6825.2137296621904</v>
      </c>
      <c r="F42" s="21">
        <v>22302.546553171225</v>
      </c>
      <c r="G42" s="21">
        <v>12402.095096595473</v>
      </c>
      <c r="H42" s="21">
        <v>5066.7299450345217</v>
      </c>
      <c r="I42" s="21">
        <v>28420.030748675275</v>
      </c>
      <c r="J42" s="21">
        <v>13299.126376066361</v>
      </c>
      <c r="K42" s="21">
        <v>4477.0206293733982</v>
      </c>
    </row>
    <row r="43" spans="2:11" x14ac:dyDescent="0.25">
      <c r="B43">
        <f>SUMIF($E$2:$K$2,'Cuadro de mando'!$B$8,Output!$E43:$K43)</f>
        <v>75953.323795834105</v>
      </c>
      <c r="D43" s="8" t="s">
        <v>14</v>
      </c>
      <c r="E43" s="21">
        <v>37280.614891812584</v>
      </c>
      <c r="F43" s="21">
        <v>75953.323795834105</v>
      </c>
      <c r="G43" s="21">
        <v>30711.920004347368</v>
      </c>
      <c r="H43" s="21">
        <v>6633.3156582049432</v>
      </c>
      <c r="I43" s="21">
        <v>85191.632570677713</v>
      </c>
      <c r="J43" s="21">
        <v>46177.553370683643</v>
      </c>
      <c r="K43" s="21">
        <v>17736.989057653762</v>
      </c>
    </row>
    <row r="44" spans="2:11" x14ac:dyDescent="0.25">
      <c r="B44">
        <f>SUMIF($E$2:$K$2,'Cuadro de mando'!$B$8,Output!$E44:$K44)</f>
        <v>75998.221370864208</v>
      </c>
      <c r="D44" s="8" t="s">
        <v>12</v>
      </c>
      <c r="E44" s="21">
        <v>51511.085719658331</v>
      </c>
      <c r="F44" s="21">
        <v>75998.221370864208</v>
      </c>
      <c r="G44" s="21">
        <v>44564.368564480894</v>
      </c>
      <c r="H44" s="21">
        <v>18671.282999326813</v>
      </c>
      <c r="I44" s="21">
        <v>101802.80791364107</v>
      </c>
      <c r="J44" s="21">
        <v>74034.093889924974</v>
      </c>
      <c r="K44" s="21">
        <v>30269.127757134967</v>
      </c>
    </row>
    <row r="45" spans="2:11" x14ac:dyDescent="0.25">
      <c r="B45">
        <f>SUMIF($E$2:$K$2,'Cuadro de mando'!$B$8,Output!$E45:$K45)</f>
        <v>31287.509544707471</v>
      </c>
      <c r="D45" s="8" t="s">
        <v>22</v>
      </c>
      <c r="E45" s="21">
        <v>32867.617803288951</v>
      </c>
      <c r="F45" s="21">
        <v>31287.509544707471</v>
      </c>
      <c r="G45" s="21">
        <v>26109.506606712817</v>
      </c>
      <c r="H45" s="21">
        <v>11572.86946056787</v>
      </c>
      <c r="I45" s="21">
        <v>88302.831004411259</v>
      </c>
      <c r="J45" s="21">
        <v>41221.964315013414</v>
      </c>
      <c r="K45" s="21">
        <v>11222.160218158186</v>
      </c>
    </row>
    <row r="46" spans="2:11" x14ac:dyDescent="0.25">
      <c r="B46">
        <f>SUMIF($E$2:$K$2,'Cuadro de mando'!$B$8,Output!$E46:$K46)</f>
        <v>0</v>
      </c>
      <c r="D46" s="8" t="s">
        <v>158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4836.4477446295914</v>
      </c>
      <c r="K46" s="21">
        <v>0</v>
      </c>
    </row>
    <row r="47" spans="2:11" x14ac:dyDescent="0.25">
      <c r="B47">
        <f>SUMIF($E$2:$K$2,'Cuadro de mando'!$B$8,Output!$E47:$K47)</f>
        <v>5915.2564590039538</v>
      </c>
      <c r="D47" s="8" t="s">
        <v>46</v>
      </c>
      <c r="E47" s="21">
        <v>9523.9856309063834</v>
      </c>
      <c r="F47" s="21">
        <v>5915.2564590039538</v>
      </c>
      <c r="G47" s="21">
        <v>12524.435497390215</v>
      </c>
      <c r="H47" s="21">
        <v>1710.1216412117578</v>
      </c>
      <c r="I47" s="21">
        <v>19996.042028155982</v>
      </c>
      <c r="J47" s="21">
        <v>13826.186874517221</v>
      </c>
      <c r="K47" s="21">
        <v>2983.3506269313275</v>
      </c>
    </row>
    <row r="48" spans="2:11" x14ac:dyDescent="0.25">
      <c r="B48">
        <f>SUMIF($E$2:$K$2,'Cuadro de mando'!$B$8,Output!$E48:$K48)</f>
        <v>641.97297637298493</v>
      </c>
      <c r="D48" s="8" t="s">
        <v>130</v>
      </c>
      <c r="E48" s="21">
        <v>823.34992277292895</v>
      </c>
      <c r="F48" s="21">
        <v>641.97297637298493</v>
      </c>
      <c r="G48" s="21">
        <v>202.7266416874094</v>
      </c>
      <c r="H48" s="21">
        <v>405.4532833748188</v>
      </c>
      <c r="I48" s="21">
        <v>497.62478403560004</v>
      </c>
      <c r="J48" s="21">
        <v>691.7342408569906</v>
      </c>
      <c r="K48" s="21">
        <v>0</v>
      </c>
    </row>
    <row r="49" spans="2:11" x14ac:dyDescent="0.25">
      <c r="B49">
        <f>SUMIF($E$2:$K$2,'Cuadro de mando'!$B$8,Output!$E49:$K49)</f>
        <v>18893.861228657217</v>
      </c>
      <c r="D49" s="8" t="s">
        <v>28</v>
      </c>
      <c r="E49" s="21">
        <v>43506.941492949976</v>
      </c>
      <c r="F49" s="21">
        <v>18893.861228657217</v>
      </c>
      <c r="G49" s="21">
        <v>24637.522264732885</v>
      </c>
      <c r="H49" s="21">
        <v>24193.051619709713</v>
      </c>
      <c r="I49" s="21">
        <v>30621.433527924404</v>
      </c>
      <c r="J49" s="21">
        <v>33289.334324896197</v>
      </c>
      <c r="K49" s="21">
        <v>29704.477688793788</v>
      </c>
    </row>
    <row r="50" spans="2:11" x14ac:dyDescent="0.25">
      <c r="B50">
        <f>SUMIF($E$2:$K$2,'Cuadro de mando'!$B$8,Output!$E50:$K50)</f>
        <v>53429.295246224021</v>
      </c>
      <c r="D50" s="8" t="s">
        <v>18</v>
      </c>
      <c r="E50" s="21">
        <v>56553.571941239701</v>
      </c>
      <c r="F50" s="21">
        <v>53429.295246224021</v>
      </c>
      <c r="G50" s="21">
        <v>35212.657978526535</v>
      </c>
      <c r="H50" s="21">
        <v>22193.412137334009</v>
      </c>
      <c r="I50" s="21">
        <v>99186.968129981789</v>
      </c>
      <c r="J50" s="21">
        <v>73578.490773371988</v>
      </c>
      <c r="K50" s="21">
        <v>48357.092512705058</v>
      </c>
    </row>
    <row r="51" spans="2:11" x14ac:dyDescent="0.25">
      <c r="B51">
        <f>SUMIF($E$2:$K$2,'Cuadro de mando'!$B$8,Output!$E51:$K51)</f>
        <v>319.26983451183514</v>
      </c>
      <c r="D51" s="8" t="s">
        <v>138</v>
      </c>
      <c r="E51" s="21">
        <v>0</v>
      </c>
      <c r="F51" s="21">
        <v>319.26983451183514</v>
      </c>
      <c r="G51" s="21">
        <v>623.81936306305772</v>
      </c>
      <c r="H51" s="21">
        <v>304.54952855122269</v>
      </c>
      <c r="I51" s="21">
        <v>822.03107723419487</v>
      </c>
      <c r="J51" s="21">
        <v>205.50776930854872</v>
      </c>
      <c r="K51" s="21">
        <v>484.08099315408958</v>
      </c>
    </row>
    <row r="52" spans="2:11" x14ac:dyDescent="0.25">
      <c r="B52">
        <f>SUMIF($E$2:$K$2,'Cuadro de mando'!$B$8,Output!$E52:$K52)</f>
        <v>1444.6142512129941</v>
      </c>
      <c r="D52" s="8" t="s">
        <v>134</v>
      </c>
      <c r="E52" s="21">
        <v>759.11043580196258</v>
      </c>
      <c r="F52" s="21">
        <v>1444.6142512129941</v>
      </c>
      <c r="G52" s="21">
        <v>481.53808373766452</v>
      </c>
      <c r="H52" s="21">
        <v>0</v>
      </c>
      <c r="I52" s="21">
        <v>446.0634206079277</v>
      </c>
      <c r="J52" s="21">
        <v>0</v>
      </c>
      <c r="K52" s="21">
        <v>0</v>
      </c>
    </row>
    <row r="53" spans="2:11" x14ac:dyDescent="0.25">
      <c r="B53">
        <f>SUMIF($E$2:$K$2,'Cuadro de mando'!$B$8,Output!$E53:$K53)</f>
        <v>6501.0057233003727</v>
      </c>
      <c r="D53" s="8" t="s">
        <v>88</v>
      </c>
      <c r="E53" s="21">
        <v>0</v>
      </c>
      <c r="F53" s="21">
        <v>6501.0057233003727</v>
      </c>
      <c r="G53" s="21">
        <v>1036.9481198230619</v>
      </c>
      <c r="H53" s="21">
        <v>0</v>
      </c>
      <c r="I53" s="21">
        <v>3372.5442422883484</v>
      </c>
      <c r="J53" s="21">
        <v>3856.1208426250078</v>
      </c>
      <c r="K53" s="21">
        <v>2542.6882755396846</v>
      </c>
    </row>
    <row r="54" spans="2:11" x14ac:dyDescent="0.25">
      <c r="B54">
        <f>SUMIF($E$2:$K$2,'Cuadro de mando'!$B$8,Output!$E54:$K54)</f>
        <v>1419.8685330387464</v>
      </c>
      <c r="D54" s="8" t="s">
        <v>74</v>
      </c>
      <c r="E54" s="21">
        <v>1315.987703008373</v>
      </c>
      <c r="F54" s="21">
        <v>1419.8685330387464</v>
      </c>
      <c r="G54" s="21">
        <v>636.72067896311876</v>
      </c>
      <c r="H54" s="21">
        <v>636.72067896311876</v>
      </c>
      <c r="I54" s="21">
        <v>6238.7622960334938</v>
      </c>
      <c r="J54" s="21">
        <v>3315.5587654554156</v>
      </c>
      <c r="K54" s="21">
        <v>514.22815458264085</v>
      </c>
    </row>
    <row r="55" spans="2:11" x14ac:dyDescent="0.25">
      <c r="B55">
        <f>SUMIF($E$2:$K$2,'Cuadro de mando'!$B$8,Output!$E55:$K55)</f>
        <v>33199.374356814631</v>
      </c>
      <c r="D55" s="8" t="s">
        <v>20</v>
      </c>
      <c r="E55" s="21">
        <v>29066.653440215599</v>
      </c>
      <c r="F55" s="21">
        <v>33199.374356814631</v>
      </c>
      <c r="G55" s="21">
        <v>35343.652730016198</v>
      </c>
      <c r="H55" s="21">
        <v>21306.827338616105</v>
      </c>
      <c r="I55" s="21">
        <v>79382.719838394522</v>
      </c>
      <c r="J55" s="21">
        <v>71611.087106515377</v>
      </c>
      <c r="K55" s="21">
        <v>34002.714116823983</v>
      </c>
    </row>
    <row r="56" spans="2:11" x14ac:dyDescent="0.25">
      <c r="B56">
        <f>SUMIF($E$2:$K$2,'Cuadro de mando'!$B$8,Output!$E56:$K56)</f>
        <v>0</v>
      </c>
      <c r="D56" s="8" t="s">
        <v>168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</row>
    <row r="57" spans="2:11" x14ac:dyDescent="0.25">
      <c r="B57">
        <f>SUMIF($E$2:$K$2,'Cuadro de mando'!$B$8,Output!$E57:$K57)</f>
        <v>5549.4268035720961</v>
      </c>
      <c r="D57" s="8" t="s">
        <v>106</v>
      </c>
      <c r="E57" s="21">
        <v>2553.3272903025781</v>
      </c>
      <c r="F57" s="21">
        <v>5549.4268035720961</v>
      </c>
      <c r="G57" s="21">
        <v>2481.8180425415408</v>
      </c>
      <c r="H57" s="21">
        <v>2226.6019887162579</v>
      </c>
      <c r="I57" s="21">
        <v>6586.0102473939569</v>
      </c>
      <c r="J57" s="21">
        <v>3614.0638369019744</v>
      </c>
      <c r="K57" s="21">
        <v>1541.4219308027186</v>
      </c>
    </row>
    <row r="58" spans="2:11" x14ac:dyDescent="0.25">
      <c r="B58">
        <f>SUMIF($E$2:$K$2,'Cuadro de mando'!$B$8,Output!$E58:$K58)</f>
        <v>32782.157334204421</v>
      </c>
      <c r="D58" s="8" t="s">
        <v>108</v>
      </c>
      <c r="E58" s="21">
        <v>17348.686880380279</v>
      </c>
      <c r="F58" s="21">
        <v>32782.157334204421</v>
      </c>
      <c r="G58" s="21">
        <v>23797.040784514364</v>
      </c>
      <c r="H58" s="21">
        <v>6390.9621023265054</v>
      </c>
      <c r="I58" s="21">
        <v>42687.578499753436</v>
      </c>
      <c r="J58" s="21">
        <v>55091.79326661738</v>
      </c>
      <c r="K58" s="21">
        <v>6550.6404595676058</v>
      </c>
    </row>
    <row r="59" spans="2:11" x14ac:dyDescent="0.25">
      <c r="B59">
        <f>SUMIF($E$2:$K$2,'Cuadro de mando'!$B$8,Output!$E59:$K59)</f>
        <v>5262.4461839489113</v>
      </c>
      <c r="D59" s="8" t="s">
        <v>52</v>
      </c>
      <c r="E59" s="21">
        <v>5486.5030330917452</v>
      </c>
      <c r="F59" s="21">
        <v>5262.4461839489113</v>
      </c>
      <c r="G59" s="21">
        <v>6676.3840038696753</v>
      </c>
      <c r="H59" s="21">
        <v>1403.469140188914</v>
      </c>
      <c r="I59" s="21">
        <v>9748.624779593918</v>
      </c>
      <c r="J59" s="21">
        <v>4805.601940229154</v>
      </c>
      <c r="K59" s="21">
        <v>2220.4271558579217</v>
      </c>
    </row>
    <row r="60" spans="2:11" x14ac:dyDescent="0.25">
      <c r="B60">
        <f>SUMIF($E$2:$K$2,'Cuadro de mando'!$B$8,Output!$E60:$K60)</f>
        <v>5890.8280710336321</v>
      </c>
      <c r="D60" s="8" t="s">
        <v>70</v>
      </c>
      <c r="E60" s="21">
        <v>2841.6833130430482</v>
      </c>
      <c r="F60" s="21">
        <v>5890.8280710336321</v>
      </c>
      <c r="G60" s="21">
        <v>3546.1139672612899</v>
      </c>
      <c r="H60" s="21">
        <v>1447.7229237954778</v>
      </c>
      <c r="I60" s="21">
        <v>8689.1376545240255</v>
      </c>
      <c r="J60" s="21">
        <v>5490.6084911552489</v>
      </c>
      <c r="K60" s="21">
        <v>1460.9117913887344</v>
      </c>
    </row>
    <row r="61" spans="2:11" x14ac:dyDescent="0.25">
      <c r="B61">
        <f>SUMIF($E$2:$K$2,'Cuadro de mando'!$B$8,Output!$E61:$K61)</f>
        <v>4353.3646314533244</v>
      </c>
      <c r="D61" s="8" t="s">
        <v>56</v>
      </c>
      <c r="E61" s="21">
        <v>1171.2537996850513</v>
      </c>
      <c r="F61" s="21">
        <v>4353.3646314533244</v>
      </c>
      <c r="G61" s="21">
        <v>0</v>
      </c>
      <c r="H61" s="21">
        <v>2439.7530969666132</v>
      </c>
      <c r="I61" s="21">
        <v>608.97588973201198</v>
      </c>
      <c r="J61" s="21">
        <v>0</v>
      </c>
      <c r="K61" s="21">
        <v>0</v>
      </c>
    </row>
    <row r="62" spans="2:11" x14ac:dyDescent="0.25">
      <c r="B62">
        <f>SUMIF($E$2:$K$2,'Cuadro de mando'!$B$8,Output!$E62:$K62)</f>
        <v>533.1849230841724</v>
      </c>
      <c r="D62" s="8" t="s">
        <v>144</v>
      </c>
      <c r="E62" s="21">
        <v>761.46128747500916</v>
      </c>
      <c r="F62" s="21">
        <v>533.1849230841724</v>
      </c>
      <c r="G62" s="21">
        <v>614.69300301825808</v>
      </c>
      <c r="H62" s="21">
        <v>116.03351382539064</v>
      </c>
      <c r="I62" s="21">
        <v>1494.3938269026651</v>
      </c>
      <c r="J62" s="21">
        <v>1210.0154521278062</v>
      </c>
      <c r="K62" s="21">
        <v>295.84436582911758</v>
      </c>
    </row>
    <row r="63" spans="2:11" x14ac:dyDescent="0.25">
      <c r="B63">
        <f>SUMIF($E$2:$K$2,'Cuadro de mando'!$B$8,Output!$E63:$K63)</f>
        <v>1649.7639990901041</v>
      </c>
      <c r="D63" s="8" t="s">
        <v>122</v>
      </c>
      <c r="E63" s="21">
        <v>1084.9186700256403</v>
      </c>
      <c r="F63" s="21">
        <v>1649.7639990901041</v>
      </c>
      <c r="G63" s="21">
        <v>1254.168594982606</v>
      </c>
      <c r="H63" s="21">
        <v>1119.8315804082033</v>
      </c>
      <c r="I63" s="21">
        <v>2457.634852258589</v>
      </c>
      <c r="J63" s="21">
        <v>2363.974087057346</v>
      </c>
      <c r="K63" s="21">
        <v>1690.2070896709952</v>
      </c>
    </row>
    <row r="64" spans="2:11" x14ac:dyDescent="0.25">
      <c r="B64">
        <f>SUMIF($E$2:$K$2,'Cuadro de mando'!$B$8,Output!$E64:$K64)</f>
        <v>2080.0147031355227</v>
      </c>
      <c r="D64" s="8" t="s">
        <v>152</v>
      </c>
      <c r="E64" s="21">
        <v>1442.4741693942872</v>
      </c>
      <c r="F64" s="21">
        <v>2080.0147031355227</v>
      </c>
      <c r="G64" s="21">
        <v>355.79896152784147</v>
      </c>
      <c r="H64" s="21">
        <v>630.80929253592876</v>
      </c>
      <c r="I64" s="21">
        <v>1253.7386717048789</v>
      </c>
      <c r="J64" s="21">
        <v>552.61750691117993</v>
      </c>
      <c r="K64" s="21">
        <v>136.553379984847</v>
      </c>
    </row>
    <row r="65" spans="2:11" x14ac:dyDescent="0.25">
      <c r="B65">
        <f>SUMIF($E$2:$K$2,'Cuadro de mando'!$B$8,Output!$E65:$K65)</f>
        <v>5864.6588018328366</v>
      </c>
      <c r="D65" s="8" t="s">
        <v>118</v>
      </c>
      <c r="E65" s="21">
        <v>1439.0259382482518</v>
      </c>
      <c r="F65" s="21">
        <v>5864.6588018328366</v>
      </c>
      <c r="G65" s="21">
        <v>2792.1650792111973</v>
      </c>
      <c r="H65" s="21">
        <v>2225.0000975700304</v>
      </c>
      <c r="I65" s="21">
        <v>9111.733686718444</v>
      </c>
      <c r="J65" s="21">
        <v>4749.4615712294026</v>
      </c>
      <c r="K65" s="21">
        <v>1274.6066373554013</v>
      </c>
    </row>
    <row r="66" spans="2:11" x14ac:dyDescent="0.25">
      <c r="B66">
        <f>SUMIF($E$2:$K$2,'Cuadro de mando'!$B$8,Output!$E66:$K66)</f>
        <v>760.48150523496702</v>
      </c>
      <c r="D66" s="8" t="s">
        <v>58</v>
      </c>
      <c r="E66" s="21">
        <v>0</v>
      </c>
      <c r="F66" s="21">
        <v>760.48150523496702</v>
      </c>
      <c r="G66" s="21">
        <v>0</v>
      </c>
      <c r="H66" s="21">
        <v>1193.0445028190638</v>
      </c>
      <c r="I66" s="21">
        <v>1723.3876161873691</v>
      </c>
      <c r="J66" s="21">
        <v>574.46253872912314</v>
      </c>
      <c r="K66" s="21">
        <v>561.99245105568616</v>
      </c>
    </row>
    <row r="67" spans="2:11" x14ac:dyDescent="0.25">
      <c r="B67">
        <f>SUMIF($E$2:$K$2,'Cuadro de mando'!$B$8,Output!$E67:$K67)</f>
        <v>662.84392445583342</v>
      </c>
      <c r="D67" s="8" t="s">
        <v>132</v>
      </c>
      <c r="E67" s="21">
        <v>1206.3005048561602</v>
      </c>
      <c r="F67" s="21">
        <v>662.84392445583342</v>
      </c>
      <c r="G67" s="21">
        <v>1328.5906172291241</v>
      </c>
      <c r="H67" s="21">
        <v>671.55222940820431</v>
      </c>
      <c r="I67" s="21">
        <v>1796.8850629160895</v>
      </c>
      <c r="J67" s="21">
        <v>780.50164795072226</v>
      </c>
      <c r="K67" s="21">
        <v>618.9626804656175</v>
      </c>
    </row>
    <row r="68" spans="2:11" x14ac:dyDescent="0.25">
      <c r="B68">
        <f>SUMIF($E$2:$K$2,'Cuadro de mando'!$B$8,Output!$E68:$K68)</f>
        <v>0</v>
      </c>
      <c r="D68" s="8" t="s">
        <v>50</v>
      </c>
      <c r="E68" s="21">
        <v>1550.1824368142989</v>
      </c>
      <c r="F68" s="21">
        <v>0</v>
      </c>
      <c r="G68" s="21">
        <v>0</v>
      </c>
      <c r="H68" s="21">
        <v>883.4602271270154</v>
      </c>
      <c r="I68" s="21">
        <v>2042.7827414777628</v>
      </c>
      <c r="J68" s="21">
        <v>3224.9516904188572</v>
      </c>
      <c r="K68" s="21">
        <v>2168.0618794954466</v>
      </c>
    </row>
    <row r="69" spans="2:11" x14ac:dyDescent="0.25">
      <c r="B69">
        <f>SUMIF($E$2:$K$2,'Cuadro de mando'!$B$8,Output!$E69:$K69)</f>
        <v>5734.5337220630108</v>
      </c>
      <c r="D69" s="8" t="s">
        <v>42</v>
      </c>
      <c r="E69" s="21">
        <v>3248.5141520501279</v>
      </c>
      <c r="F69" s="21">
        <v>5734.5337220630108</v>
      </c>
      <c r="G69" s="21">
        <v>3322.8211409159167</v>
      </c>
      <c r="H69" s="21">
        <v>1636.1935756032665</v>
      </c>
      <c r="I69" s="21">
        <v>7560.6546605400918</v>
      </c>
      <c r="J69" s="21">
        <v>5711.537649859677</v>
      </c>
      <c r="K69" s="21">
        <v>3028.9746288521169</v>
      </c>
    </row>
    <row r="70" spans="2:11" x14ac:dyDescent="0.25">
      <c r="B70">
        <f>SUMIF($E$2:$K$2,'Cuadro de mando'!$B$8,Output!$E70:$K70)</f>
        <v>3644.412076345689</v>
      </c>
      <c r="D70" s="8" t="s">
        <v>82</v>
      </c>
      <c r="E70" s="21">
        <v>2479.2513888441931</v>
      </c>
      <c r="F70" s="21">
        <v>3644.412076345689</v>
      </c>
      <c r="G70" s="21">
        <v>1909.1386932212833</v>
      </c>
      <c r="H70" s="21">
        <v>149.75423722959479</v>
      </c>
      <c r="I70" s="21">
        <v>3345.3809970512025</v>
      </c>
      <c r="J70" s="21">
        <v>3158.0402269555475</v>
      </c>
      <c r="K70" s="21">
        <v>1256.9434657954992</v>
      </c>
    </row>
    <row r="71" spans="2:11" x14ac:dyDescent="0.25">
      <c r="B71">
        <f>SUMIF($E$2:$K$2,'Cuadro de mando'!$B$8,Output!$E71:$K71)</f>
        <v>86498.396256840351</v>
      </c>
      <c r="D71" s="8" t="s">
        <v>16</v>
      </c>
      <c r="E71" s="21">
        <v>114687.54862284132</v>
      </c>
      <c r="F71" s="21">
        <v>86498.396256840351</v>
      </c>
      <c r="G71" s="21">
        <v>58951.866347233394</v>
      </c>
      <c r="H71" s="21">
        <v>33797.233463898316</v>
      </c>
      <c r="I71" s="21">
        <v>173652.39841756405</v>
      </c>
      <c r="J71" s="21">
        <v>200753.19516762331</v>
      </c>
      <c r="K71" s="21">
        <v>143730.46514127598</v>
      </c>
    </row>
    <row r="72" spans="2:11" x14ac:dyDescent="0.25">
      <c r="B72">
        <f>SUMIF($E$2:$K$2,'Cuadro de mando'!$B$8,Output!$E72:$K72)</f>
        <v>8732.990197322215</v>
      </c>
      <c r="D72" s="8" t="s">
        <v>36</v>
      </c>
      <c r="E72" s="21">
        <v>7046.2865137720601</v>
      </c>
      <c r="F72" s="21">
        <v>8732.990197322215</v>
      </c>
      <c r="G72" s="21">
        <v>7769.8671765321351</v>
      </c>
      <c r="H72" s="21">
        <v>3579.6684163741488</v>
      </c>
      <c r="I72" s="21">
        <v>15200.917718853656</v>
      </c>
      <c r="J72" s="21">
        <v>12970.2736698189</v>
      </c>
      <c r="K72" s="21">
        <v>3869.8587135643038</v>
      </c>
    </row>
    <row r="73" spans="2:11" x14ac:dyDescent="0.25">
      <c r="B73">
        <f>SUMIF($E$2:$K$2,'Cuadro de mando'!$B$8,Output!$E73:$K73)</f>
        <v>12305.544822086262</v>
      </c>
      <c r="D73" s="8" t="s">
        <v>24</v>
      </c>
      <c r="E73" s="21">
        <v>9928.8322287446626</v>
      </c>
      <c r="F73" s="21">
        <v>12305.544822086262</v>
      </c>
      <c r="G73" s="21">
        <v>10948.420488527578</v>
      </c>
      <c r="H73" s="21">
        <v>5044.0649938443266</v>
      </c>
      <c r="I73" s="21">
        <v>21419.418790090436</v>
      </c>
      <c r="J73" s="21">
        <v>18276.246782874168</v>
      </c>
      <c r="K73" s="21">
        <v>5452.9684310774228</v>
      </c>
    </row>
    <row r="74" spans="2:11" x14ac:dyDescent="0.25">
      <c r="B74">
        <f>SUMIF($E$2:$K$2,'Cuadro de mando'!$B$8,Output!$E74:$K74)</f>
        <v>14333.457560660358</v>
      </c>
      <c r="D74" s="8" t="s">
        <v>34</v>
      </c>
      <c r="E74" s="21">
        <v>14551.358069146369</v>
      </c>
      <c r="F74" s="21">
        <v>14333.457560660358</v>
      </c>
      <c r="G74" s="21">
        <v>10040.524366801568</v>
      </c>
      <c r="H74" s="21">
        <v>10148.363331533037</v>
      </c>
      <c r="I74" s="21">
        <v>25599.444577429331</v>
      </c>
      <c r="J74" s="21">
        <v>21740.37746669009</v>
      </c>
      <c r="K74" s="21">
        <v>4796.9131837759032</v>
      </c>
    </row>
    <row r="75" spans="2:11" x14ac:dyDescent="0.25">
      <c r="B75">
        <f>SUMIF($E$2:$K$2,'Cuadro de mando'!$B$8,Output!$E75:$K75)</f>
        <v>13250.517374168277</v>
      </c>
      <c r="D75" s="8" t="s">
        <v>26</v>
      </c>
      <c r="E75" s="21">
        <v>13451.954777622033</v>
      </c>
      <c r="F75" s="21">
        <v>13250.517374168277</v>
      </c>
      <c r="G75" s="21">
        <v>9281.9294999143785</v>
      </c>
      <c r="H75" s="21">
        <v>9381.6208737325469</v>
      </c>
      <c r="I75" s="21">
        <v>23665.321762508349</v>
      </c>
      <c r="J75" s="21">
        <v>20097.819951969908</v>
      </c>
      <c r="K75" s="21">
        <v>4434.4905069137494</v>
      </c>
    </row>
    <row r="76" spans="2:11" x14ac:dyDescent="0.25">
      <c r="B76">
        <f>SUMIF($E$2:$K$2,'Cuadro de mando'!$B$8,Output!$E76:$K76)</f>
        <v>11264.035850545057</v>
      </c>
      <c r="D76" s="8" t="s">
        <v>32</v>
      </c>
      <c r="E76" s="21">
        <v>7091.9253624133835</v>
      </c>
      <c r="F76" s="21">
        <v>11264.035850545057</v>
      </c>
      <c r="G76" s="21">
        <v>6507.1454787106413</v>
      </c>
      <c r="H76" s="21">
        <v>4257.8036114985662</v>
      </c>
      <c r="I76" s="21">
        <v>23083.037862891881</v>
      </c>
      <c r="J76" s="21">
        <v>12321.298511977229</v>
      </c>
      <c r="K76" s="21">
        <v>2349.7443016736497</v>
      </c>
    </row>
    <row r="77" spans="2:11" x14ac:dyDescent="0.25">
      <c r="B77">
        <f>SUMIF($E$2:$K$2,'Cuadro de mando'!$B$8,Output!$E77:$K77)</f>
        <v>16578.794972176609</v>
      </c>
      <c r="D77" s="8" t="s">
        <v>44</v>
      </c>
      <c r="E77" s="21">
        <v>10438.139411260969</v>
      </c>
      <c r="F77" s="21">
        <v>16578.794972176609</v>
      </c>
      <c r="G77" s="21">
        <v>9577.4402866845885</v>
      </c>
      <c r="H77" s="21">
        <v>6266.7816441131154</v>
      </c>
      <c r="I77" s="21">
        <v>33974.408208702233</v>
      </c>
      <c r="J77" s="21">
        <v>18134.910482477793</v>
      </c>
      <c r="K77" s="21">
        <v>3458.4343952174736</v>
      </c>
    </row>
    <row r="78" spans="2:11" x14ac:dyDescent="0.25">
      <c r="B78">
        <f>SUMIF($E$2:$K$2,'Cuadro de mando'!$B$8,Output!$E78:$K78)</f>
        <v>6320.7585573467586</v>
      </c>
      <c r="D78" s="8" t="s">
        <v>80</v>
      </c>
      <c r="E78" s="21">
        <v>5123.594456663528</v>
      </c>
      <c r="F78" s="21">
        <v>6320.7585573467586</v>
      </c>
      <c r="G78" s="21">
        <v>5279.6537150254435</v>
      </c>
      <c r="H78" s="21">
        <v>1981.8666416271344</v>
      </c>
      <c r="I78" s="21">
        <v>7138.0487832201243</v>
      </c>
      <c r="J78" s="21">
        <v>8041.5445202680166</v>
      </c>
      <c r="K78" s="21">
        <v>3700.5040751224947</v>
      </c>
    </row>
    <row r="79" spans="2:11" x14ac:dyDescent="0.25">
      <c r="B79">
        <f>SUMIF($E$2:$K$2,'Cuadro de mando'!$B$8,Output!$E79:$K79)</f>
        <v>4704.7723288326406</v>
      </c>
      <c r="D79" s="8" t="s">
        <v>66</v>
      </c>
      <c r="E79" s="21">
        <v>3446.2817486143094</v>
      </c>
      <c r="F79" s="21">
        <v>4704.7723288326406</v>
      </c>
      <c r="G79" s="21">
        <v>2689.941502654689</v>
      </c>
      <c r="H79" s="21">
        <v>1684.0262614588921</v>
      </c>
      <c r="I79" s="21">
        <v>3300.7434232119513</v>
      </c>
      <c r="J79" s="21">
        <v>5567.8252822717814</v>
      </c>
      <c r="K79" s="21">
        <v>2071.3368285945035</v>
      </c>
    </row>
    <row r="80" spans="2:11" x14ac:dyDescent="0.25">
      <c r="B80">
        <f>SUMIF($E$2:$K$2,'Cuadro de mando'!$B$8,Output!$E80:$K80)</f>
        <v>4204.4625673350984</v>
      </c>
      <c r="D80" s="8" t="s">
        <v>64</v>
      </c>
      <c r="E80" s="21">
        <v>2085.5461977991135</v>
      </c>
      <c r="F80" s="21">
        <v>4204.4625673350984</v>
      </c>
      <c r="G80" s="21">
        <v>1177.41011103298</v>
      </c>
      <c r="H80" s="21">
        <v>0</v>
      </c>
      <c r="I80" s="21">
        <v>6327.3685882637546</v>
      </c>
      <c r="J80" s="21">
        <v>2378.6374397632185</v>
      </c>
      <c r="K80" s="21">
        <v>2133.6983457392107</v>
      </c>
    </row>
    <row r="81" spans="2:11" x14ac:dyDescent="0.25">
      <c r="B81">
        <f>SUMIF($E$2:$K$2,'Cuadro de mando'!$B$8,Output!$E81:$K81)</f>
        <v>1066.823299220481</v>
      </c>
      <c r="D81" s="8" t="s">
        <v>150</v>
      </c>
      <c r="E81" s="21">
        <v>216.73945679899072</v>
      </c>
      <c r="F81" s="21">
        <v>1066.823299220481</v>
      </c>
      <c r="G81" s="21">
        <v>755.6349805945182</v>
      </c>
      <c r="H81" s="21">
        <v>222.22333098427768</v>
      </c>
      <c r="I81" s="21">
        <v>1350.0435060296177</v>
      </c>
      <c r="J81" s="21">
        <v>800.80657629306268</v>
      </c>
      <c r="K81" s="21">
        <v>416.37284107381538</v>
      </c>
    </row>
    <row r="82" spans="2:11" x14ac:dyDescent="0.25">
      <c r="B82">
        <f>SUMIF($E$2:$K$2,'Cuadro de mando'!$B$8,Output!$E82:$K82)</f>
        <v>10065.992435801099</v>
      </c>
      <c r="D82" s="8" t="s">
        <v>94</v>
      </c>
      <c r="E82" s="21">
        <v>3584.0000733911475</v>
      </c>
      <c r="F82" s="21">
        <v>10065.992435801099</v>
      </c>
      <c r="G82" s="21">
        <v>6056.7129545257721</v>
      </c>
      <c r="H82" s="21">
        <v>2454.1472406601151</v>
      </c>
      <c r="I82" s="21">
        <v>8825.3549263016612</v>
      </c>
      <c r="J82" s="21">
        <v>4378.5336584212</v>
      </c>
      <c r="K82" s="21">
        <v>1793.1901616797666</v>
      </c>
    </row>
    <row r="83" spans="2:11" x14ac:dyDescent="0.25">
      <c r="B83">
        <f>SUMIF($E$2:$K$2,'Cuadro de mando'!$B$8,Output!$E83:$K83)</f>
        <v>5719.1654098154077</v>
      </c>
      <c r="D83" s="8" t="s">
        <v>48</v>
      </c>
      <c r="E83" s="21">
        <v>2608.1316735883429</v>
      </c>
      <c r="F83" s="21">
        <v>5719.1654098154077</v>
      </c>
      <c r="G83" s="21">
        <v>3315.3644429548058</v>
      </c>
      <c r="H83" s="21">
        <v>1268.5052436524491</v>
      </c>
      <c r="I83" s="21">
        <v>6026.4289454161108</v>
      </c>
      <c r="J83" s="21">
        <v>2880.8090450115114</v>
      </c>
      <c r="K83" s="21">
        <v>1114.9970107767981</v>
      </c>
    </row>
    <row r="86" spans="2:11" x14ac:dyDescent="0.25">
      <c r="E86" s="2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969C6-7729-4E89-842C-C644F5CB4EB1}">
  <sheetPr codeName="Hoja4"/>
  <dimension ref="C4:I85"/>
  <sheetViews>
    <sheetView topLeftCell="A37" workbookViewId="0">
      <selection activeCell="D7" sqref="D7"/>
    </sheetView>
  </sheetViews>
  <sheetFormatPr baseColWidth="10" defaultColWidth="10.85546875" defaultRowHeight="15" x14ac:dyDescent="0.25"/>
  <cols>
    <col min="1" max="3" width="10.85546875" style="14"/>
    <col min="4" max="4" width="18.5703125" style="14" customWidth="1"/>
    <col min="5" max="7" width="10.85546875" style="14"/>
    <col min="8" max="8" width="17.28515625" style="14" customWidth="1"/>
    <col min="9" max="16384" width="10.85546875" style="14"/>
  </cols>
  <sheetData>
    <row r="4" spans="3:9" x14ac:dyDescent="0.25">
      <c r="C4" s="13"/>
      <c r="D4" s="13"/>
      <c r="E4" s="13"/>
    </row>
    <row r="5" spans="3:9" x14ac:dyDescent="0.25">
      <c r="C5" s="15" t="s">
        <v>10</v>
      </c>
      <c r="D5" s="16" t="s">
        <v>11</v>
      </c>
      <c r="E5" s="15" t="s">
        <v>10</v>
      </c>
      <c r="G5" s="18" t="s">
        <v>179</v>
      </c>
      <c r="H5" s="16" t="s">
        <v>186</v>
      </c>
      <c r="I5" s="18" t="s">
        <v>1</v>
      </c>
    </row>
    <row r="6" spans="3:9" x14ac:dyDescent="0.25">
      <c r="C6" s="15" t="s">
        <v>86</v>
      </c>
      <c r="D6" s="16" t="s">
        <v>87</v>
      </c>
      <c r="E6" s="15" t="s">
        <v>86</v>
      </c>
      <c r="G6" s="18" t="s">
        <v>180</v>
      </c>
      <c r="H6" s="16" t="s">
        <v>187</v>
      </c>
      <c r="I6" s="18" t="s">
        <v>2</v>
      </c>
    </row>
    <row r="7" spans="3:9" x14ac:dyDescent="0.25">
      <c r="C7" s="15" t="s">
        <v>128</v>
      </c>
      <c r="D7" s="16" t="s">
        <v>129</v>
      </c>
      <c r="E7" s="15" t="s">
        <v>128</v>
      </c>
      <c r="G7" s="18" t="s">
        <v>181</v>
      </c>
      <c r="H7" s="16" t="s">
        <v>188</v>
      </c>
      <c r="I7" s="18" t="s">
        <v>3</v>
      </c>
    </row>
    <row r="8" spans="3:9" x14ac:dyDescent="0.25">
      <c r="C8" s="15" t="s">
        <v>78</v>
      </c>
      <c r="D8" s="16" t="s">
        <v>79</v>
      </c>
      <c r="E8" s="15" t="s">
        <v>78</v>
      </c>
      <c r="G8" s="18" t="s">
        <v>182</v>
      </c>
      <c r="H8" s="16" t="s">
        <v>189</v>
      </c>
      <c r="I8" s="18" t="s">
        <v>4</v>
      </c>
    </row>
    <row r="9" spans="3:9" ht="24.75" x14ac:dyDescent="0.25">
      <c r="C9" s="15" t="s">
        <v>84</v>
      </c>
      <c r="D9" s="16" t="s">
        <v>85</v>
      </c>
      <c r="E9" s="15" t="s">
        <v>84</v>
      </c>
      <c r="G9" s="18" t="s">
        <v>183</v>
      </c>
      <c r="H9" s="16" t="s">
        <v>190</v>
      </c>
      <c r="I9" s="18" t="s">
        <v>5</v>
      </c>
    </row>
    <row r="10" spans="3:9" ht="16.5" x14ac:dyDescent="0.25">
      <c r="C10" s="15" t="s">
        <v>136</v>
      </c>
      <c r="D10" s="16" t="s">
        <v>137</v>
      </c>
      <c r="E10" s="15" t="s">
        <v>136</v>
      </c>
      <c r="G10" s="18" t="s">
        <v>184</v>
      </c>
      <c r="H10" s="16" t="s">
        <v>191</v>
      </c>
      <c r="I10" s="18" t="s">
        <v>6</v>
      </c>
    </row>
    <row r="11" spans="3:9" ht="16.5" x14ac:dyDescent="0.25">
      <c r="C11" s="15" t="s">
        <v>98</v>
      </c>
      <c r="D11" s="16" t="s">
        <v>99</v>
      </c>
      <c r="E11" s="15" t="s">
        <v>98</v>
      </c>
      <c r="G11" s="18" t="s">
        <v>185</v>
      </c>
      <c r="H11" s="16" t="s">
        <v>192</v>
      </c>
      <c r="I11" s="18" t="s">
        <v>7</v>
      </c>
    </row>
    <row r="12" spans="3:9" x14ac:dyDescent="0.25">
      <c r="C12" s="15" t="s">
        <v>76</v>
      </c>
      <c r="D12" s="16" t="s">
        <v>77</v>
      </c>
      <c r="E12" s="15" t="s">
        <v>76</v>
      </c>
    </row>
    <row r="13" spans="3:9" x14ac:dyDescent="0.25">
      <c r="C13" s="15" t="s">
        <v>146</v>
      </c>
      <c r="D13" s="16" t="s">
        <v>147</v>
      </c>
      <c r="E13" s="15" t="s">
        <v>146</v>
      </c>
    </row>
    <row r="14" spans="3:9" ht="24.75" x14ac:dyDescent="0.25">
      <c r="C14" s="15" t="s">
        <v>72</v>
      </c>
      <c r="D14" s="16" t="s">
        <v>73</v>
      </c>
      <c r="E14" s="15" t="s">
        <v>72</v>
      </c>
    </row>
    <row r="15" spans="3:9" ht="16.5" x14ac:dyDescent="0.25">
      <c r="C15" s="15" t="s">
        <v>112</v>
      </c>
      <c r="D15" s="16" t="s">
        <v>113</v>
      </c>
      <c r="E15" s="15" t="s">
        <v>112</v>
      </c>
    </row>
    <row r="16" spans="3:9" x14ac:dyDescent="0.25">
      <c r="C16" s="15" t="s">
        <v>90</v>
      </c>
      <c r="D16" s="16" t="s">
        <v>91</v>
      </c>
      <c r="E16" s="15" t="s">
        <v>90</v>
      </c>
    </row>
    <row r="17" spans="3:5" ht="24.75" x14ac:dyDescent="0.25">
      <c r="C17" s="15" t="s">
        <v>100</v>
      </c>
      <c r="D17" s="16" t="s">
        <v>101</v>
      </c>
      <c r="E17" s="15" t="s">
        <v>100</v>
      </c>
    </row>
    <row r="18" spans="3:5" ht="16.5" x14ac:dyDescent="0.25">
      <c r="C18" s="15" t="s">
        <v>124</v>
      </c>
      <c r="D18" s="16" t="s">
        <v>125</v>
      </c>
      <c r="E18" s="15" t="s">
        <v>124</v>
      </c>
    </row>
    <row r="19" spans="3:5" x14ac:dyDescent="0.25">
      <c r="C19" s="15" t="s">
        <v>140</v>
      </c>
      <c r="D19" s="16" t="s">
        <v>141</v>
      </c>
      <c r="E19" s="15" t="s">
        <v>140</v>
      </c>
    </row>
    <row r="20" spans="3:5" ht="16.5" x14ac:dyDescent="0.25">
      <c r="C20" s="15" t="s">
        <v>156</v>
      </c>
      <c r="D20" s="16" t="s">
        <v>157</v>
      </c>
      <c r="E20" s="15" t="s">
        <v>156</v>
      </c>
    </row>
    <row r="21" spans="3:5" ht="24.75" x14ac:dyDescent="0.25">
      <c r="C21" s="15" t="s">
        <v>160</v>
      </c>
      <c r="D21" s="16" t="s">
        <v>161</v>
      </c>
      <c r="E21" s="15" t="s">
        <v>160</v>
      </c>
    </row>
    <row r="22" spans="3:5" ht="24.75" x14ac:dyDescent="0.25">
      <c r="C22" s="15" t="s">
        <v>104</v>
      </c>
      <c r="D22" s="16" t="s">
        <v>105</v>
      </c>
      <c r="E22" s="15" t="s">
        <v>104</v>
      </c>
    </row>
    <row r="23" spans="3:5" ht="16.5" x14ac:dyDescent="0.25">
      <c r="C23" s="15" t="s">
        <v>162</v>
      </c>
      <c r="D23" s="16" t="s">
        <v>163</v>
      </c>
      <c r="E23" s="15" t="s">
        <v>162</v>
      </c>
    </row>
    <row r="24" spans="3:5" ht="16.5" x14ac:dyDescent="0.25">
      <c r="C24" s="15" t="s">
        <v>126</v>
      </c>
      <c r="D24" s="16" t="s">
        <v>127</v>
      </c>
      <c r="E24" s="15" t="s">
        <v>126</v>
      </c>
    </row>
    <row r="25" spans="3:5" ht="16.5" x14ac:dyDescent="0.25">
      <c r="C25" s="15" t="s">
        <v>114</v>
      </c>
      <c r="D25" s="16" t="s">
        <v>115</v>
      </c>
      <c r="E25" s="15" t="s">
        <v>114</v>
      </c>
    </row>
    <row r="26" spans="3:5" ht="33" x14ac:dyDescent="0.25">
      <c r="C26" s="15" t="s">
        <v>154</v>
      </c>
      <c r="D26" s="16" t="s">
        <v>155</v>
      </c>
      <c r="E26" s="15" t="s">
        <v>154</v>
      </c>
    </row>
    <row r="27" spans="3:5" x14ac:dyDescent="0.25">
      <c r="C27" s="15" t="s">
        <v>120</v>
      </c>
      <c r="D27" s="16" t="s">
        <v>121</v>
      </c>
      <c r="E27" s="15" t="s">
        <v>120</v>
      </c>
    </row>
    <row r="28" spans="3:5" ht="24.75" x14ac:dyDescent="0.25">
      <c r="C28" s="15" t="s">
        <v>96</v>
      </c>
      <c r="D28" s="16" t="s">
        <v>97</v>
      </c>
      <c r="E28" s="15" t="s">
        <v>96</v>
      </c>
    </row>
    <row r="29" spans="3:5" ht="24.75" x14ac:dyDescent="0.25">
      <c r="C29" s="15" t="s">
        <v>40</v>
      </c>
      <c r="D29" s="16" t="s">
        <v>41</v>
      </c>
      <c r="E29" s="15" t="s">
        <v>40</v>
      </c>
    </row>
    <row r="30" spans="3:5" ht="24.75" x14ac:dyDescent="0.25">
      <c r="C30" s="15" t="s">
        <v>164</v>
      </c>
      <c r="D30" s="16" t="s">
        <v>165</v>
      </c>
      <c r="E30" s="15" t="s">
        <v>164</v>
      </c>
    </row>
    <row r="31" spans="3:5" ht="16.5" x14ac:dyDescent="0.25">
      <c r="C31" s="15" t="s">
        <v>116</v>
      </c>
      <c r="D31" s="16" t="s">
        <v>117</v>
      </c>
      <c r="E31" s="15" t="s">
        <v>116</v>
      </c>
    </row>
    <row r="32" spans="3:5" ht="16.5" x14ac:dyDescent="0.25">
      <c r="C32" s="15" t="s">
        <v>92</v>
      </c>
      <c r="D32" s="16" t="s">
        <v>93</v>
      </c>
      <c r="E32" s="15" t="s">
        <v>92</v>
      </c>
    </row>
    <row r="33" spans="3:5" ht="24.75" x14ac:dyDescent="0.25">
      <c r="C33" s="15" t="s">
        <v>110</v>
      </c>
      <c r="D33" s="16" t="s">
        <v>111</v>
      </c>
      <c r="E33" s="15" t="s">
        <v>110</v>
      </c>
    </row>
    <row r="34" spans="3:5" x14ac:dyDescent="0.25">
      <c r="C34" s="15" t="s">
        <v>166</v>
      </c>
      <c r="D34" s="16" t="s">
        <v>167</v>
      </c>
      <c r="E34" s="15" t="s">
        <v>166</v>
      </c>
    </row>
    <row r="35" spans="3:5" ht="24.75" x14ac:dyDescent="0.25">
      <c r="C35" s="15" t="s">
        <v>62</v>
      </c>
      <c r="D35" s="16" t="s">
        <v>63</v>
      </c>
      <c r="E35" s="15" t="s">
        <v>62</v>
      </c>
    </row>
    <row r="36" spans="3:5" x14ac:dyDescent="0.25">
      <c r="C36" s="15" t="s">
        <v>102</v>
      </c>
      <c r="D36" s="16" t="s">
        <v>103</v>
      </c>
      <c r="E36" s="15" t="s">
        <v>102</v>
      </c>
    </row>
    <row r="37" spans="3:5" x14ac:dyDescent="0.25">
      <c r="C37" s="15" t="s">
        <v>148</v>
      </c>
      <c r="D37" s="16" t="s">
        <v>149</v>
      </c>
      <c r="E37" s="15" t="s">
        <v>148</v>
      </c>
    </row>
    <row r="38" spans="3:5" ht="16.5" x14ac:dyDescent="0.25">
      <c r="C38" s="15" t="s">
        <v>68</v>
      </c>
      <c r="D38" s="16" t="s">
        <v>69</v>
      </c>
      <c r="E38" s="15" t="s">
        <v>68</v>
      </c>
    </row>
    <row r="39" spans="3:5" ht="16.5" x14ac:dyDescent="0.25">
      <c r="C39" s="15" t="s">
        <v>60</v>
      </c>
      <c r="D39" s="16" t="s">
        <v>61</v>
      </c>
      <c r="E39" s="15" t="s">
        <v>60</v>
      </c>
    </row>
    <row r="40" spans="3:5" ht="16.5" x14ac:dyDescent="0.25">
      <c r="C40" s="15" t="s">
        <v>142</v>
      </c>
      <c r="D40" s="16" t="s">
        <v>143</v>
      </c>
      <c r="E40" s="15" t="s">
        <v>142</v>
      </c>
    </row>
    <row r="41" spans="3:5" ht="16.5" x14ac:dyDescent="0.25">
      <c r="C41" s="15" t="s">
        <v>54</v>
      </c>
      <c r="D41" s="16" t="s">
        <v>55</v>
      </c>
      <c r="E41" s="15" t="s">
        <v>54</v>
      </c>
    </row>
    <row r="42" spans="3:5" ht="49.5" x14ac:dyDescent="0.25">
      <c r="C42" s="15" t="s">
        <v>30</v>
      </c>
      <c r="D42" s="16" t="s">
        <v>31</v>
      </c>
      <c r="E42" s="15" t="s">
        <v>30</v>
      </c>
    </row>
    <row r="43" spans="3:5" x14ac:dyDescent="0.25">
      <c r="C43" s="15" t="s">
        <v>8</v>
      </c>
      <c r="D43" s="16" t="s">
        <v>9</v>
      </c>
      <c r="E43" s="15" t="s">
        <v>8</v>
      </c>
    </row>
    <row r="44" spans="3:5" ht="16.5" x14ac:dyDescent="0.25">
      <c r="C44" s="15" t="s">
        <v>38</v>
      </c>
      <c r="D44" s="16" t="s">
        <v>39</v>
      </c>
      <c r="E44" s="15" t="s">
        <v>38</v>
      </c>
    </row>
    <row r="45" spans="3:5" ht="33" x14ac:dyDescent="0.25">
      <c r="C45" s="15" t="s">
        <v>14</v>
      </c>
      <c r="D45" s="16" t="s">
        <v>15</v>
      </c>
      <c r="E45" s="15" t="s">
        <v>14</v>
      </c>
    </row>
    <row r="46" spans="3:5" ht="24.75" x14ac:dyDescent="0.25">
      <c r="C46" s="15" t="s">
        <v>12</v>
      </c>
      <c r="D46" s="16" t="s">
        <v>13</v>
      </c>
      <c r="E46" s="15" t="s">
        <v>12</v>
      </c>
    </row>
    <row r="47" spans="3:5" ht="16.5" x14ac:dyDescent="0.25">
      <c r="C47" s="15" t="s">
        <v>22</v>
      </c>
      <c r="D47" s="16" t="s">
        <v>23</v>
      </c>
      <c r="E47" s="15" t="s">
        <v>22</v>
      </c>
    </row>
    <row r="48" spans="3:5" ht="24.75" x14ac:dyDescent="0.25">
      <c r="C48" s="15" t="s">
        <v>158</v>
      </c>
      <c r="D48" s="16" t="s">
        <v>159</v>
      </c>
      <c r="E48" s="15" t="s">
        <v>158</v>
      </c>
    </row>
    <row r="49" spans="3:5" ht="16.5" x14ac:dyDescent="0.25">
      <c r="C49" s="15" t="s">
        <v>46</v>
      </c>
      <c r="D49" s="16" t="s">
        <v>47</v>
      </c>
      <c r="E49" s="15" t="s">
        <v>46</v>
      </c>
    </row>
    <row r="50" spans="3:5" ht="16.5" x14ac:dyDescent="0.25">
      <c r="C50" s="15" t="s">
        <v>130</v>
      </c>
      <c r="D50" s="16" t="s">
        <v>131</v>
      </c>
      <c r="E50" s="15" t="s">
        <v>130</v>
      </c>
    </row>
    <row r="51" spans="3:5" x14ac:dyDescent="0.25">
      <c r="C51" s="15" t="s">
        <v>28</v>
      </c>
      <c r="D51" s="16" t="s">
        <v>29</v>
      </c>
      <c r="E51" s="15" t="s">
        <v>28</v>
      </c>
    </row>
    <row r="52" spans="3:5" x14ac:dyDescent="0.25">
      <c r="C52" s="15" t="s">
        <v>18</v>
      </c>
      <c r="D52" s="16" t="s">
        <v>19</v>
      </c>
      <c r="E52" s="15" t="s">
        <v>18</v>
      </c>
    </row>
    <row r="53" spans="3:5" x14ac:dyDescent="0.25">
      <c r="C53" s="15" t="s">
        <v>138</v>
      </c>
      <c r="D53" s="16" t="s">
        <v>139</v>
      </c>
      <c r="E53" s="15" t="s">
        <v>138</v>
      </c>
    </row>
    <row r="54" spans="3:5" ht="49.5" x14ac:dyDescent="0.25">
      <c r="C54" s="15" t="s">
        <v>134</v>
      </c>
      <c r="D54" s="16" t="s">
        <v>135</v>
      </c>
      <c r="E54" s="15" t="s">
        <v>134</v>
      </c>
    </row>
    <row r="55" spans="3:5" x14ac:dyDescent="0.25">
      <c r="C55" s="15" t="s">
        <v>88</v>
      </c>
      <c r="D55" s="16" t="s">
        <v>89</v>
      </c>
      <c r="E55" s="15" t="s">
        <v>88</v>
      </c>
    </row>
    <row r="56" spans="3:5" ht="33" x14ac:dyDescent="0.25">
      <c r="C56" s="15" t="s">
        <v>74</v>
      </c>
      <c r="D56" s="16" t="s">
        <v>75</v>
      </c>
      <c r="E56" s="15" t="s">
        <v>74</v>
      </c>
    </row>
    <row r="57" spans="3:5" ht="16.5" x14ac:dyDescent="0.25">
      <c r="C57" s="15" t="s">
        <v>20</v>
      </c>
      <c r="D57" s="16" t="s">
        <v>21</v>
      </c>
      <c r="E57" s="15" t="s">
        <v>20</v>
      </c>
    </row>
    <row r="58" spans="3:5" ht="24.75" x14ac:dyDescent="0.25">
      <c r="C58" s="15" t="s">
        <v>168</v>
      </c>
      <c r="D58" s="16" t="s">
        <v>169</v>
      </c>
      <c r="E58" s="15" t="s">
        <v>168</v>
      </c>
    </row>
    <row r="59" spans="3:5" ht="24.75" x14ac:dyDescent="0.25">
      <c r="C59" s="15" t="s">
        <v>106</v>
      </c>
      <c r="D59" s="16" t="s">
        <v>107</v>
      </c>
      <c r="E59" s="15" t="s">
        <v>106</v>
      </c>
    </row>
    <row r="60" spans="3:5" x14ac:dyDescent="0.25">
      <c r="C60" s="15" t="s">
        <v>108</v>
      </c>
      <c r="D60" s="16" t="s">
        <v>109</v>
      </c>
      <c r="E60" s="15" t="s">
        <v>108</v>
      </c>
    </row>
    <row r="61" spans="3:5" ht="41.25" x14ac:dyDescent="0.25">
      <c r="C61" s="15" t="s">
        <v>52</v>
      </c>
      <c r="D61" s="16" t="s">
        <v>53</v>
      </c>
      <c r="E61" s="15" t="s">
        <v>52</v>
      </c>
    </row>
    <row r="62" spans="3:5" ht="24.75" x14ac:dyDescent="0.25">
      <c r="C62" s="15" t="s">
        <v>70</v>
      </c>
      <c r="D62" s="16" t="s">
        <v>71</v>
      </c>
      <c r="E62" s="15" t="s">
        <v>70</v>
      </c>
    </row>
    <row r="63" spans="3:5" x14ac:dyDescent="0.25">
      <c r="C63" s="15" t="s">
        <v>56</v>
      </c>
      <c r="D63" s="16" t="s">
        <v>57</v>
      </c>
      <c r="E63" s="15" t="s">
        <v>56</v>
      </c>
    </row>
    <row r="64" spans="3:5" x14ac:dyDescent="0.25">
      <c r="C64" s="15" t="s">
        <v>144</v>
      </c>
      <c r="D64" s="16" t="s">
        <v>145</v>
      </c>
      <c r="E64" s="15" t="s">
        <v>144</v>
      </c>
    </row>
    <row r="65" spans="3:5" ht="16.5" x14ac:dyDescent="0.25">
      <c r="C65" s="15" t="s">
        <v>122</v>
      </c>
      <c r="D65" s="16" t="s">
        <v>123</v>
      </c>
      <c r="E65" s="15" t="s">
        <v>122</v>
      </c>
    </row>
    <row r="66" spans="3:5" x14ac:dyDescent="0.25">
      <c r="C66" s="15" t="s">
        <v>152</v>
      </c>
      <c r="D66" s="16" t="s">
        <v>153</v>
      </c>
      <c r="E66" s="15" t="s">
        <v>152</v>
      </c>
    </row>
    <row r="67" spans="3:5" x14ac:dyDescent="0.25">
      <c r="C67" s="15" t="s">
        <v>118</v>
      </c>
      <c r="D67" s="16" t="s">
        <v>119</v>
      </c>
      <c r="E67" s="15" t="s">
        <v>118</v>
      </c>
    </row>
    <row r="68" spans="3:5" ht="16.5" x14ac:dyDescent="0.25">
      <c r="C68" s="15" t="s">
        <v>58</v>
      </c>
      <c r="D68" s="16" t="s">
        <v>59</v>
      </c>
      <c r="E68" s="15" t="s">
        <v>58</v>
      </c>
    </row>
    <row r="69" spans="3:5" ht="33" x14ac:dyDescent="0.25">
      <c r="C69" s="15" t="s">
        <v>132</v>
      </c>
      <c r="D69" s="16" t="s">
        <v>133</v>
      </c>
      <c r="E69" s="15" t="s">
        <v>132</v>
      </c>
    </row>
    <row r="70" spans="3:5" ht="16.5" x14ac:dyDescent="0.25">
      <c r="C70" s="15" t="s">
        <v>50</v>
      </c>
      <c r="D70" s="16" t="s">
        <v>51</v>
      </c>
      <c r="E70" s="15" t="s">
        <v>50</v>
      </c>
    </row>
    <row r="71" spans="3:5" ht="16.5" x14ac:dyDescent="0.25">
      <c r="C71" s="15" t="s">
        <v>42</v>
      </c>
      <c r="D71" s="16" t="s">
        <v>43</v>
      </c>
      <c r="E71" s="15" t="s">
        <v>42</v>
      </c>
    </row>
    <row r="72" spans="3:5" ht="24.75" x14ac:dyDescent="0.25">
      <c r="C72" s="15" t="s">
        <v>82</v>
      </c>
      <c r="D72" s="16" t="s">
        <v>83</v>
      </c>
      <c r="E72" s="15" t="s">
        <v>82</v>
      </c>
    </row>
    <row r="73" spans="3:5" ht="24.75" x14ac:dyDescent="0.25">
      <c r="C73" s="15" t="s">
        <v>16</v>
      </c>
      <c r="D73" s="16" t="s">
        <v>17</v>
      </c>
      <c r="E73" s="15" t="s">
        <v>16</v>
      </c>
    </row>
    <row r="74" spans="3:5" x14ac:dyDescent="0.25">
      <c r="C74" s="15" t="s">
        <v>36</v>
      </c>
      <c r="D74" s="16" t="s">
        <v>37</v>
      </c>
      <c r="E74" s="15" t="s">
        <v>36</v>
      </c>
    </row>
    <row r="75" spans="3:5" x14ac:dyDescent="0.25">
      <c r="C75" s="15" t="s">
        <v>24</v>
      </c>
      <c r="D75" s="16" t="s">
        <v>25</v>
      </c>
      <c r="E75" s="15" t="s">
        <v>24</v>
      </c>
    </row>
    <row r="76" spans="3:5" x14ac:dyDescent="0.25">
      <c r="C76" s="15" t="s">
        <v>34</v>
      </c>
      <c r="D76" s="16" t="s">
        <v>35</v>
      </c>
      <c r="E76" s="15" t="s">
        <v>34</v>
      </c>
    </row>
    <row r="77" spans="3:5" ht="16.5" x14ac:dyDescent="0.25">
      <c r="C77" s="15" t="s">
        <v>26</v>
      </c>
      <c r="D77" s="16" t="s">
        <v>27</v>
      </c>
      <c r="E77" s="15" t="s">
        <v>26</v>
      </c>
    </row>
    <row r="78" spans="3:5" ht="16.5" x14ac:dyDescent="0.25">
      <c r="C78" s="15" t="s">
        <v>32</v>
      </c>
      <c r="D78" s="16" t="s">
        <v>33</v>
      </c>
      <c r="E78" s="15" t="s">
        <v>32</v>
      </c>
    </row>
    <row r="79" spans="3:5" ht="16.5" x14ac:dyDescent="0.25">
      <c r="C79" s="15" t="s">
        <v>44</v>
      </c>
      <c r="D79" s="16" t="s">
        <v>45</v>
      </c>
      <c r="E79" s="15" t="s">
        <v>44</v>
      </c>
    </row>
    <row r="80" spans="3:5" ht="49.5" x14ac:dyDescent="0.25">
      <c r="C80" s="15" t="s">
        <v>80</v>
      </c>
      <c r="D80" s="16" t="s">
        <v>81</v>
      </c>
      <c r="E80" s="15" t="s">
        <v>80</v>
      </c>
    </row>
    <row r="81" spans="3:5" ht="16.5" x14ac:dyDescent="0.25">
      <c r="C81" s="15" t="s">
        <v>66</v>
      </c>
      <c r="D81" s="16" t="s">
        <v>67</v>
      </c>
      <c r="E81" s="15" t="s">
        <v>66</v>
      </c>
    </row>
    <row r="82" spans="3:5" x14ac:dyDescent="0.25">
      <c r="C82" s="15" t="s">
        <v>64</v>
      </c>
      <c r="D82" s="16" t="s">
        <v>65</v>
      </c>
      <c r="E82" s="15" t="s">
        <v>64</v>
      </c>
    </row>
    <row r="83" spans="3:5" ht="24.75" x14ac:dyDescent="0.25">
      <c r="C83" s="15" t="s">
        <v>150</v>
      </c>
      <c r="D83" s="16" t="s">
        <v>151</v>
      </c>
      <c r="E83" s="15" t="s">
        <v>150</v>
      </c>
    </row>
    <row r="84" spans="3:5" x14ac:dyDescent="0.25">
      <c r="C84" s="15" t="s">
        <v>94</v>
      </c>
      <c r="D84" s="16" t="s">
        <v>95</v>
      </c>
      <c r="E84" s="15" t="s">
        <v>94</v>
      </c>
    </row>
    <row r="85" spans="3:5" ht="41.25" x14ac:dyDescent="0.25">
      <c r="C85" s="15" t="s">
        <v>48</v>
      </c>
      <c r="D85" s="16" t="s">
        <v>49</v>
      </c>
      <c r="E85" s="15" t="s">
        <v>48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Cuadro de mando</vt:lpstr>
      <vt:lpstr>HH activ (weight-ord)</vt:lpstr>
      <vt:lpstr>Output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JOSE MAINAR CAUSAPE</dc:creator>
  <cp:lastModifiedBy>MANUEL GARCIA BOGADO</cp:lastModifiedBy>
  <dcterms:created xsi:type="dcterms:W3CDTF">2025-07-20T09:10:21Z</dcterms:created>
  <dcterms:modified xsi:type="dcterms:W3CDTF">2026-02-13T14:05:38Z</dcterms:modified>
</cp:coreProperties>
</file>